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55" windowWidth="12060" windowHeight="10305" activeTab="0"/>
  </bookViews>
  <sheets>
    <sheet name="OBRAČUN" sheetId="1" r:id="rId1"/>
    <sheet name="cijena rada" sheetId="2" r:id="rId2"/>
    <sheet name="ostali troškovi" sheetId="3" r:id="rId3"/>
    <sheet name="UGOVOR" sheetId="4" r:id="rId4"/>
    <sheet name="pomoćne kalkulacije" sheetId="5" r:id="rId5"/>
  </sheets>
  <definedNames>
    <definedName name="d">'cijena rada'!$H$8</definedName>
    <definedName name="KOEF">'OBRAČUN'!$O$13:$R$14</definedName>
    <definedName name="NARUČILAC">'cijena rada'!$J$2</definedName>
    <definedName name="NAZIV_PROJEKTA">'cijena rada'!$B$2</definedName>
    <definedName name="_xlnm.Print_Area" localSheetId="1">'cijena rada'!$B$1:$K$65</definedName>
    <definedName name="_xlnm.Print_Area" localSheetId="0">'OBRAČUN'!$B$3:$L$24</definedName>
    <definedName name="_xlnm.Print_Area" localSheetId="2">'ostali troškovi'!$B$3:$K$39</definedName>
    <definedName name="_xlnm.Print_Area" localSheetId="3">'UGOVOR'!$A$1:$F$65</definedName>
    <definedName name="PROJEKT">'cijena rada'!#REF!</definedName>
    <definedName name="R_NALOG">'cijena rada'!#REF!</definedName>
    <definedName name="SADA">'cijena rada'!$H$8</definedName>
    <definedName name="sat">'cijena rada'!$H$8</definedName>
    <definedName name="start">'cijena rada'!$F$9</definedName>
    <definedName name="STARTPOC">'cijena rada'!$F$9</definedName>
    <definedName name="stop">'cijena rada'!$G$9</definedName>
    <definedName name="STOPPOC">'cijena rada'!$G$9</definedName>
  </definedNames>
  <calcPr fullCalcOnLoad="1"/>
</workbook>
</file>

<file path=xl/comments1.xml><?xml version="1.0" encoding="utf-8"?>
<comments xmlns="http://schemas.openxmlformats.org/spreadsheetml/2006/main">
  <authors>
    <author>Febo</author>
    <author>Bela</author>
  </authors>
  <commentList>
    <comment ref="C2" authorId="0">
      <text>
        <r>
          <rPr>
            <sz val="9"/>
            <rFont val="Tahoma"/>
            <family val="2"/>
          </rPr>
          <t xml:space="preserve">                                           OPĆI PODACI
Opći podaci o ugovornim stranama mogu se unosiri u zaglavlje ugovora ili obračuna. Podaci iz ugovora inicijalno su preuzeti u obračunu, ali se umjesto njih mogu unijeti i proizvoljne vrijednosti. Podaci iz ugovora mogu se vratiti u obračun desnim klikom na pojedine ćelije i biranjem vrijednosti opcijom "pokupi s popisa". Preporuča se tipično ispunjen HONORAR.XLS spremiti kao uzorak (template). Utom slučaju opcijama DATOTEKA&gt;NOVA, uvijek se može pozvati obračun u kome su već preuzeti podaci iz zaglavja ugovora. 
                                             </t>
        </r>
        <r>
          <rPr>
            <b/>
            <sz val="9"/>
            <rFont val="Tahoma"/>
            <family val="2"/>
          </rPr>
          <t>IZRAČUN</t>
        </r>
        <r>
          <rPr>
            <sz val="9"/>
            <rFont val="Tahoma"/>
            <family val="2"/>
          </rPr>
          <t xml:space="preserve">
Svi iznosi poreza, prireza i doprinosa  obračunat će se zavisno o izboru vrste ugovora ("autorstvo" ili "ugovor o djelu") iz kombo-ćelije obračuna, a kod ugovora o djelu i o tome da li je primatelj penzioner (penzioneri ne plaćaju MIO)
Aplikacija obračunava porez i doprinose, te iznose naknade na temelju zadanog neto ili bruto drugog dohotka za autorsku naknadu ili ugovor o djelu.
Ako je ispunjen nto ugovoreni iznos u podlistku UGOVOR, obračun se automatski temelji na neto ugovorenoj vrijednosti, </t>
        </r>
        <r>
          <rPr>
            <b/>
            <sz val="9"/>
            <rFont val="Tahoma"/>
            <family val="2"/>
          </rPr>
          <t>ako su zadani bruto i netto iznosi u obrascu obračuna prazni</t>
        </r>
        <r>
          <rPr>
            <sz val="9"/>
            <rFont val="Tahoma"/>
            <family val="2"/>
          </rPr>
          <t xml:space="preserve">. 
Ako se upiše drugi neto iznos za isplatu na žiro račun primatelja u predviđenu ćeliju obračuna, prihvatit će se taj iznos, </t>
        </r>
        <r>
          <rPr>
            <b/>
            <sz val="9"/>
            <rFont val="Tahoma"/>
            <family val="2"/>
          </rPr>
          <t>ako je zadani bruto-iznos prazan</t>
        </r>
        <r>
          <rPr>
            <sz val="9"/>
            <rFont val="Tahoma"/>
            <family val="2"/>
          </rPr>
          <t xml:space="preserve">.
</t>
        </r>
        <r>
          <rPr>
            <b/>
            <sz val="9"/>
            <rFont val="Tahoma"/>
            <family val="2"/>
          </rPr>
          <t xml:space="preserve">Ako se obračun temelji na zadanom neto iznosu, treba kliknuti na dugme KALK </t>
        </r>
        <r>
          <rPr>
            <sz val="9"/>
            <rFont val="Tahoma"/>
            <family val="2"/>
          </rPr>
          <t>(po potrebi još jednom)</t>
        </r>
        <r>
          <rPr>
            <sz val="9"/>
            <rFont val="Tahoma"/>
            <family val="2"/>
          </rPr>
          <t xml:space="preserve">, da se neto svota pod 10 izjednači sa ugovorenom ili zadanom neto vrijednošću. 
Ako korisnik upiše </t>
        </r>
        <r>
          <rPr>
            <b/>
            <sz val="9"/>
            <rFont val="Tahoma"/>
            <family val="2"/>
          </rPr>
          <t>zadani bruto trošak</t>
        </r>
        <r>
          <rPr>
            <sz val="9"/>
            <rFont val="Tahoma"/>
            <family val="2"/>
          </rPr>
          <t xml:space="preserve"> isplatitelja u ćeliju bruto iznosa,  sva se davanja i neto isplata iskazuju automatski </t>
        </r>
        <r>
          <rPr>
            <b/>
            <sz val="9"/>
            <rFont val="Tahoma"/>
            <family val="2"/>
          </rPr>
          <t>bez pritiska na dugme KALK</t>
        </r>
        <r>
          <rPr>
            <sz val="9"/>
            <rFont val="Tahoma"/>
            <family val="2"/>
          </rPr>
          <t>.
Obračun je korigiran sukladno propisima koji su važili na dan 01.01.10.g.</t>
        </r>
      </text>
    </comment>
    <comment ref="F4" authorId="1">
      <text>
        <r>
          <rPr>
            <sz val="8"/>
            <rFont val="Tahoma"/>
            <family val="2"/>
          </rPr>
          <t xml:space="preserve">Napomena: </t>
        </r>
        <r>
          <rPr>
            <sz val="8"/>
            <rFont val="Tahoma"/>
            <family val="0"/>
          </rPr>
          <t xml:space="preserve">
           RaiffeisenBank pri plaćanju putem interneta u pozivu na broj prihvaća matčni broj primatelja primitka a ne OIB.
Budući da je od 01.01.10.g. obavezno korištenje OIB-a, korisniku je omogućeno da labelu JMBG: promijeni u  OIB:  ako je njegova banka uvela novi sustav identifikacije primatelja.</t>
        </r>
      </text>
    </comment>
    <comment ref="L19" authorId="1">
      <text>
        <r>
          <rPr>
            <sz val="8"/>
            <rFont val="Arial CE"/>
            <family val="2"/>
          </rPr>
          <t>Napomena: 
RaiffeisenBank pri plaćanju putem interneta 
u pozivu na broj prihvaća matični broj primatelja honorara ili autora a ne OIB</t>
        </r>
      </text>
    </comment>
    <comment ref="J9" authorId="1">
      <text>
        <r>
          <rPr>
            <sz val="8"/>
            <rFont val="Arial CE"/>
            <family val="2"/>
          </rPr>
          <t xml:space="preserve">Rs-m identifikator je oznaka Rs-m obavijesti koja se podnosi u mjes. iza isplata primitaka:
</t>
        </r>
        <r>
          <rPr>
            <b/>
            <sz val="8"/>
            <rFont val="Arial CE"/>
            <family val="2"/>
          </rPr>
          <t>sintaksa:</t>
        </r>
        <r>
          <rPr>
            <sz val="8"/>
            <rFont val="Arial CE"/>
            <family val="2"/>
          </rPr>
          <t xml:space="preserve">  GG &amp; red.br.
počev od 001 (npr:11001)</t>
        </r>
      </text>
    </comment>
    <comment ref="G4" authorId="1">
      <text>
        <r>
          <rPr>
            <sz val="8"/>
            <rFont val="Arial CE"/>
            <family val="2"/>
          </rPr>
          <t>Napomena: 
           RaiffeisenBank pri plaćanju putem interneta u pozivu na broj prihvaća matčni broj primatelja primitka a ne OIB.
Budući da je od 01.01.10.g. obavezno korištenje OIB-a, korisniku je omogućeno da labelu JMBG: promijeni u  OIB:  ako je njegova banka uvela novi sustav identifikacije primatelja.</t>
        </r>
      </text>
    </comment>
    <comment ref="F18" authorId="1">
      <text>
        <r>
          <rPr>
            <sz val="10"/>
            <rFont val="Tahoma"/>
            <family val="2"/>
          </rPr>
          <t xml:space="preserve">Za uplatu poreza isplatitelji trebaju primjeniti fiksnu propisanu stopu poreza (25 %) u retku 7. </t>
        </r>
        <r>
          <rPr>
            <sz val="10"/>
            <rFont val="Tahoma"/>
            <family val="0"/>
          </rPr>
          <t xml:space="preserve">
Za točan izračun pripadajućeg poreza (npr. pri obračunu za povrat poreza) treba primijeniti propisane stope kombinirane zavisno o visini primitka. Verzija točnog automatskog izračuna za te potrebe bit će ugrađena u slijedećoj verziji.</t>
        </r>
      </text>
    </comment>
  </commentList>
</comments>
</file>

<file path=xl/comments4.xml><?xml version="1.0" encoding="utf-8"?>
<comments xmlns="http://schemas.openxmlformats.org/spreadsheetml/2006/main">
  <authors>
    <author>Bela</author>
  </authors>
  <commentList>
    <comment ref="A1" authorId="0">
      <text>
        <r>
          <rPr>
            <sz val="9"/>
            <rFont val="Arial"/>
            <family val="2"/>
          </rPr>
          <t xml:space="preserve">
     Podaci iz ugovora mogu se preuzeti u OBRAČUN desnim klikom na pojedine ćelije i izborom podatka opcijom "pokupi s popisa".  
     Ugovorena neto cijena automatski će se primijeniti u obračunu ako su tamo prazne ćelije zadanog bruto i neto iznosa. 
     U tekstu ugovora može se mijenjati tekst, ali tekst ne smije  pregaziti ćeliju neto ugovorene cijene. Dopušteno je tu ćeliju premjestiti (ne kopirati).
Za Sve dokumente iz ove aplikacije područje ispisa definirano je automatski (osim proizvoljnih pomoćnih kalkulacija).</t>
        </r>
      </text>
    </comment>
    <comment ref="E4" authorId="0">
      <text>
        <r>
          <rPr>
            <sz val="9"/>
            <rFont val="Arial CE"/>
            <family val="2"/>
          </rPr>
          <t>RaiffeisenBank pri plaćanju putem interneta u pozivu na broj prihvača matčni broj primatelja primitka a ne OIB.
Budući da je od 01.01.10.g. obavezno korištenje OIB-a, korisniku je omogućeno da  JMBG: promijeni u  OIB:  ako je njegova banka uvela novi sustav identifikacije primatelja.</t>
        </r>
      </text>
    </comment>
  </commentList>
</comments>
</file>

<file path=xl/sharedStrings.xml><?xml version="1.0" encoding="utf-8"?>
<sst xmlns="http://schemas.openxmlformats.org/spreadsheetml/2006/main" count="233" uniqueCount="217">
  <si>
    <t>%</t>
  </si>
  <si>
    <t>priznati izdatak</t>
  </si>
  <si>
    <t>dohodak</t>
  </si>
  <si>
    <t>porez</t>
  </si>
  <si>
    <t>doprinos za zdravstvo</t>
  </si>
  <si>
    <t>% od (2)</t>
  </si>
  <si>
    <t>autorstvo</t>
  </si>
  <si>
    <t>% od (6)</t>
  </si>
  <si>
    <t>koeficijent bto/nto:</t>
  </si>
  <si>
    <t>mirovinsko</t>
  </si>
  <si>
    <t>zdravstvo</t>
  </si>
  <si>
    <t>bruto:</t>
  </si>
  <si>
    <t>netto:</t>
  </si>
  <si>
    <t xml:space="preserve">i </t>
  </si>
  <si>
    <t>Članak 1.</t>
  </si>
  <si>
    <t>Članak 2.</t>
  </si>
  <si>
    <t>Članak 3.</t>
  </si>
  <si>
    <t>Članak 4.</t>
  </si>
  <si>
    <t>kn</t>
  </si>
  <si>
    <t>Članak 6.</t>
  </si>
  <si>
    <t>UPUTA</t>
  </si>
  <si>
    <t>ugovor o djelu</t>
  </si>
  <si>
    <t>............................................</t>
  </si>
  <si>
    <t>.................................</t>
  </si>
  <si>
    <t>datum:</t>
  </si>
  <si>
    <t>od:</t>
  </si>
  <si>
    <t>sati:</t>
  </si>
  <si>
    <t>stranka:</t>
  </si>
  <si>
    <t>AUTORSTVO</t>
  </si>
  <si>
    <t>UGOVOR O DJELU</t>
  </si>
  <si>
    <t xml:space="preserve">OBRAČUN POREZA I DOPRINOSA ZA: </t>
  </si>
  <si>
    <t>po ugovoru:</t>
  </si>
  <si>
    <t>neto ugovoreni iznos</t>
  </si>
  <si>
    <t>neto ugovoreni iznos upisan u ugovoru</t>
  </si>
  <si>
    <t>(ako su bruto i neto iznosi u tabeli prazni)</t>
  </si>
  <si>
    <t>a</t>
  </si>
  <si>
    <t>b</t>
  </si>
  <si>
    <t>c</t>
  </si>
  <si>
    <t>(bezuvjetno ako je upisan u žutu ćeliju tabele)</t>
  </si>
  <si>
    <t>(upisan u žutu ćeliju ako je bruto iznos prazan)</t>
  </si>
  <si>
    <t>Primatelj:</t>
  </si>
  <si>
    <t xml:space="preserve">OBRAČUN CIJENE UTROŠENOG VREMENA PO RADNOM NALOGU ZA: </t>
  </si>
  <si>
    <t>DOM MLADIH</t>
  </si>
  <si>
    <t>Tab. 1</t>
  </si>
  <si>
    <t>ŠIFRA - BROJ</t>
  </si>
  <si>
    <t>* Cijena sata može se dati za jednu osobu ili za radnu grupu</t>
  </si>
  <si>
    <t xml:space="preserve">dana: </t>
  </si>
  <si>
    <t>UTROŠENO:</t>
  </si>
  <si>
    <t>h     kn:</t>
  </si>
  <si>
    <t xml:space="preserve">   Ukupno trajanje akcije - radnog naloga  </t>
  </si>
  <si>
    <t>standardnog radnog vremena</t>
  </si>
  <si>
    <t>ukup.fonda radnog vremena</t>
  </si>
  <si>
    <t xml:space="preserve">Ukupno ostali troškovi po vanjskoj specifikaciji: </t>
  </si>
  <si>
    <t xml:space="preserve"> po tab.2:</t>
  </si>
  <si>
    <t xml:space="preserve">SVEGA uklj.ostale troškove: </t>
  </si>
  <si>
    <t xml:space="preserve">SVEUKUPNO : </t>
  </si>
  <si>
    <t>opis posla - faze rada</t>
  </si>
  <si>
    <t>cijena</t>
  </si>
  <si>
    <t>trajanje</t>
  </si>
  <si>
    <t xml:space="preserve"> (max. 24 h po fazi)</t>
  </si>
  <si>
    <t>sata</t>
  </si>
  <si>
    <t>start</t>
  </si>
  <si>
    <t>stop</t>
  </si>
  <si>
    <t>pauze h:</t>
  </si>
  <si>
    <t>posla</t>
  </si>
  <si>
    <t>iznos:</t>
  </si>
  <si>
    <t>kn / h</t>
  </si>
  <si>
    <t xml:space="preserve"> </t>
  </si>
  <si>
    <t>h:min</t>
  </si>
  <si>
    <t xml:space="preserve">                                                            Sve cijene unose se u stupac "jed.cijena"</t>
  </si>
  <si>
    <t>TAB. 2</t>
  </si>
  <si>
    <t>OSTALI TROŠKOVI</t>
  </si>
  <si>
    <t xml:space="preserve">                         (tuđe usluge, repromaterijal, ostali i posebni troškovi)</t>
  </si>
  <si>
    <t>UKUPNO:</t>
  </si>
  <si>
    <t>rbr</t>
  </si>
  <si>
    <t>opis troška</t>
  </si>
  <si>
    <t xml:space="preserve">   broj računa: </t>
  </si>
  <si>
    <t>količina</t>
  </si>
  <si>
    <t>jed.mj:</t>
  </si>
  <si>
    <t>jed.cijena</t>
  </si>
  <si>
    <t>iznos</t>
  </si>
  <si>
    <t>konto</t>
  </si>
  <si>
    <t xml:space="preserve">OSTALI TROŠKOVI UKUPNO:  </t>
  </si>
  <si>
    <t>koji terete projekt, odnosno radni nalog - ugovor. Upute vidi na podlistku "cijema rada".</t>
  </si>
  <si>
    <t>(nabavka repromaterijala, tuđe usluge, grafičke usluge, administrativni troškovi i dr.) Ovi troškovi</t>
  </si>
  <si>
    <t>KORIŠTENJE DODATNIH OPCIJA (cijena rada, ostali troškovi i ugovor) NIJE OBAVEZNO !</t>
  </si>
  <si>
    <r>
      <t>CIJENA RADA</t>
    </r>
    <r>
      <rPr>
        <sz val="10"/>
        <color indexed="12"/>
        <rFont val="Arial CE"/>
        <family val="2"/>
      </rPr>
      <t xml:space="preserve"> (jezičac na dnu panela) omogućuje vrlo jednostavno i ažurno praćenje cijene radova</t>
    </r>
  </si>
  <si>
    <r>
      <t>OSTALI TROŠKOVI</t>
    </r>
    <r>
      <rPr>
        <sz val="10"/>
        <color indexed="12"/>
        <rFont val="Arial CE"/>
        <family val="2"/>
      </rPr>
      <t xml:space="preserve"> (jezičac na dnu panela) bilježi ostale troškove vezane na ugovor - radni nalog</t>
    </r>
  </si>
  <si>
    <t xml:space="preserve">tekst ugovora, ali masno ispisane ćelije se ne smiju mijenjati, no smiju se premještati. </t>
  </si>
  <si>
    <t>ispis dne:</t>
  </si>
  <si>
    <t>Isplatitelj:</t>
  </si>
  <si>
    <t xml:space="preserve">1001005-1737312005 </t>
  </si>
  <si>
    <t>1001005-1863000160</t>
  </si>
  <si>
    <t>1001005-1700036001</t>
  </si>
  <si>
    <t>U automatskom obračunu, primijenit će se unesene bruto ili neto ugovorene vrijednosti sa slijedećim prioritetom:</t>
  </si>
  <si>
    <t>se automatski dodaju na sveukupan iznos u tabeli CIJENA RADA.  Iznos je prenesen u ćeliju desno</t>
  </si>
  <si>
    <r>
      <t xml:space="preserve">od polja za unos neto naknade. Korisnik po potrebi može ručno prepisati ovaj iznos u polje </t>
    </r>
    <r>
      <rPr>
        <b/>
        <sz val="10"/>
        <color indexed="12"/>
        <rFont val="Arial CE"/>
        <family val="2"/>
      </rPr>
      <t>netto</t>
    </r>
    <r>
      <rPr>
        <sz val="10"/>
        <color indexed="12"/>
        <rFont val="Arial CE"/>
        <family val="2"/>
      </rPr>
      <t>.</t>
    </r>
  </si>
  <si>
    <t xml:space="preserve">          Dopušteno je brisanje ulaznih podataka</t>
  </si>
  <si>
    <t>NAZIV PROJEKTA</t>
  </si>
  <si>
    <t>NAZIV RADNOG NALOGA</t>
  </si>
  <si>
    <t>lit</t>
  </si>
  <si>
    <t>kom</t>
  </si>
  <si>
    <t>kompl</t>
  </si>
  <si>
    <t>ISPIS</t>
  </si>
  <si>
    <t>Menu naredbama  DATOTEKA =&gt; ISPIŠI =&gt; U REDU   (područje ispisa automatski se definira)</t>
  </si>
  <si>
    <t>doprinos za MIO  I stup</t>
  </si>
  <si>
    <t>doprinos za MIO II stup</t>
  </si>
  <si>
    <t>(2-3-4-5)</t>
  </si>
  <si>
    <t>% od (7)</t>
  </si>
  <si>
    <t>2-4-5-7-8-9</t>
  </si>
  <si>
    <t>žiro račun:</t>
  </si>
  <si>
    <t>model:</t>
  </si>
  <si>
    <t xml:space="preserve">          žiro račun:</t>
  </si>
  <si>
    <t>poziv na broj:</t>
  </si>
  <si>
    <t xml:space="preserve">NAPOMENA: </t>
  </si>
  <si>
    <t>koga zastupa:</t>
  </si>
  <si>
    <t>žiro rač:</t>
  </si>
  <si>
    <t>05</t>
  </si>
  <si>
    <r>
      <t xml:space="preserve">netto svota </t>
    </r>
    <r>
      <rPr>
        <sz val="10"/>
        <rFont val="Arial CE"/>
        <family val="2"/>
      </rPr>
      <t>(na žiro-račun primatelja)</t>
    </r>
  </si>
  <si>
    <r>
      <t xml:space="preserve">© Copyright: Bela Nemeth, dipl.ing.   </t>
    </r>
    <r>
      <rPr>
        <b/>
        <sz val="10"/>
        <color indexed="9"/>
        <rFont val="Arial CE"/>
        <family val="2"/>
      </rPr>
      <t xml:space="preserve">OVO JE ILEGALNA KOPIJA PROGRAMA.  </t>
    </r>
    <r>
      <rPr>
        <sz val="10"/>
        <color indexed="9"/>
        <rFont val="Arial CE"/>
        <family val="2"/>
      </rPr>
      <t xml:space="preserve">Za legalizaciju Tel/Fax: 051 227-568 </t>
    </r>
  </si>
  <si>
    <r>
      <t xml:space="preserve"> UGOVOR </t>
    </r>
    <r>
      <rPr>
        <sz val="12"/>
        <rFont val="Arial CE"/>
        <family val="2"/>
      </rPr>
      <t>br:</t>
    </r>
  </si>
  <si>
    <t>sklopili su:</t>
  </si>
  <si>
    <t>pred MB sa 7 znamenki piši 0</t>
  </si>
  <si>
    <t>6=</t>
  </si>
  <si>
    <t>osn.autorstvo</t>
  </si>
  <si>
    <t>osn.ug.o djelu</t>
  </si>
  <si>
    <t>DA</t>
  </si>
  <si>
    <t>NE</t>
  </si>
  <si>
    <t xml:space="preserve"> (ž.r.primatelja)</t>
  </si>
  <si>
    <t xml:space="preserve">OIB: </t>
  </si>
  <si>
    <t>Rs_m identifikator*:</t>
  </si>
  <si>
    <t>Današnji datum unosi:   +d</t>
  </si>
  <si>
    <r>
      <t xml:space="preserve"> </t>
    </r>
    <r>
      <rPr>
        <b/>
        <sz val="12"/>
        <rFont val="Arial CE"/>
        <family val="2"/>
      </rPr>
      <t>?</t>
    </r>
  </si>
  <si>
    <t xml:space="preserve">izradu opisa, patetnih zahtjeva i potrebnih crteža, po uputama izumitelja suglasno njegovim interesima , po </t>
  </si>
  <si>
    <t>(reserch), u cilju izbjegavanja troškova postupka ako bi se zaključilo da inovacija u Hrvatskoj nije patentibilna.</t>
  </si>
  <si>
    <t>zavoda za intelektualno vlasništvo, kao i datumi reagiranja na sve zahtjeve i dopise.</t>
  </si>
  <si>
    <t>iz članka 4.</t>
  </si>
  <si>
    <t xml:space="preserve"> kn </t>
  </si>
  <si>
    <t xml:space="preserve">uključivo manje </t>
  </si>
  <si>
    <t>pristojbi i naknada. Cijenom nisu obuhvaćene takve izmjene, koje bi uzrokovale ponovno pokretanje postupka</t>
  </si>
  <si>
    <t>ili posvemašnju izmjenu opisa ili crteža, već će se u slučaju takvih izmjena ugovoriti novi angažman.</t>
  </si>
  <si>
    <t>Članak 5.</t>
  </si>
  <si>
    <t>izvršavati obaveze plaćanja obavljenih usluga, te pristojbi i naknada posebnih troškova Državnog zavoda</t>
  </si>
  <si>
    <t>redovito će obavještavati drugu stranu o svim događanjima od značaja za vođenje postupka, te bez odlaganja</t>
  </si>
  <si>
    <t xml:space="preserve">Strana koja je pred Zavodom naznačena kao primatelj dokumentacije od Zavoda za intelektualno vlasništvo, </t>
  </si>
  <si>
    <t>dostavljati kopije svih dokumenata od značaja za odvijanje postupka. Svi dokumenti i podaci su poslovna tajna.</t>
  </si>
  <si>
    <t xml:space="preserve">Cijena usluga (bez pristojbi) do dovršenja postupka je nto: </t>
  </si>
  <si>
    <t>autora:</t>
  </si>
  <si>
    <t>Split</t>
  </si>
  <si>
    <r>
      <t>UGOVOR</t>
    </r>
    <r>
      <rPr>
        <sz val="10"/>
        <color indexed="12"/>
        <rFont val="Arial CE"/>
        <family val="2"/>
      </rPr>
      <t xml:space="preserve"> je koncipiran kao ugovor o uslugama zaštite intelektualnog vlasništva+D9. Korisnik može promijeniti</t>
    </r>
  </si>
  <si>
    <t>Društvo inovatora DIATUS</t>
  </si>
  <si>
    <t>Poljička Cesta 31</t>
  </si>
  <si>
    <t>JMBG:</t>
  </si>
  <si>
    <t xml:space="preserve">     Ispuni ćelije zaglavlja iznad crte ili preuzmi podatke iz ugovora (desni klik na ćeliju i biraj "pokupi s popisa")</t>
  </si>
  <si>
    <t xml:space="preserve">     biraj autorstvo ili ugovor o djelu u kombo-ćeliji  (po potrebi korigiraj i stope poreza i doprinosa u žutim ćelijama)</t>
  </si>
  <si>
    <t xml:space="preserve">ispis: </t>
  </si>
  <si>
    <t xml:space="preserve">obveznik je penzioner ?    </t>
  </si>
  <si>
    <t>Napomena: RaiffeisenBank pri elektronskom plaćanju u pozivu na broj prihvaća matični broj primatelja a ne OIB</t>
  </si>
  <si>
    <t>2402006-1031262160</t>
  </si>
  <si>
    <t>10002</t>
  </si>
  <si>
    <t>Predmet ugovora je struč.savjetovanje I ishođenje patenta br:</t>
  </si>
  <si>
    <t>žiro račun konzultanta:</t>
  </si>
  <si>
    <t>Prije opsežnijih poslova zaštite, konzultant će izvršiti i orjentacionu pretragu postojećeg stanja tehnike</t>
  </si>
  <si>
    <t>konzultant nema prava odustati od postupka bez suglasnosti izumitelja, osim ako izumitelj prestane uredno</t>
  </si>
  <si>
    <t>konzultant:</t>
  </si>
  <si>
    <t>Potpisani izvršitelj usluga (u daljnjem tekstu konzultant) pružit će pomoć u izradi patentne prijave uključivo</t>
  </si>
  <si>
    <t>pravilima struke, suglasno Zakonu o patentu i važećem Pravilniku, i uputama Državnog zavoda za intelektualno.</t>
  </si>
  <si>
    <t>vlasništvo.</t>
  </si>
  <si>
    <t>Konzultant se obvezuje postupati uredno i ažurno, suglasno u interesima izumitelja. O tijeku i troškovima</t>
  </si>
  <si>
    <t>postupka vodit će preglednu evidenciju, iz koje će biti vidljivi datumi prispjeća dokumenata iz Državnog</t>
  </si>
  <si>
    <t>Konzultant će samostalno, (a po potrebi i u dogovoru s izumiteljem), ispraviti eventualne nedostatke prijave</t>
  </si>
  <si>
    <t xml:space="preserve">prema eventualnim zahtjevima Državnog zavoda u propisanom roku. </t>
  </si>
  <si>
    <t xml:space="preserve">korekcije. Konzultant pojedine značajnije iznose može naplatiti po izvršenju dijela usluga ili po uplati troškova </t>
  </si>
  <si>
    <t>Izuzetno, nakon podnošenja prijave, o značajnijim događajima i okončanju postupka obavijestit će se područni</t>
  </si>
  <si>
    <t>Savez / Udruga inovatora.</t>
  </si>
  <si>
    <t>predsjednik</t>
  </si>
  <si>
    <t>UA09001a</t>
  </si>
  <si>
    <t>0807938360007</t>
  </si>
  <si>
    <t xml:space="preserve">     u ćeliji "obveznik je umirovljen ?"  biraj mirovinski status primatelja  (DA ili NE)</t>
  </si>
  <si>
    <t>Ukupan izdatak isplatitelja za ugovor:</t>
  </si>
  <si>
    <t>(ugovorna) bruto svota primitka:</t>
  </si>
  <si>
    <t>I stup 21</t>
  </si>
  <si>
    <t>II stup 21</t>
  </si>
  <si>
    <t>8290-88528500063-10002</t>
  </si>
  <si>
    <t>2194-88528500063-10002</t>
  </si>
  <si>
    <t xml:space="preserve">   Tko je samo u I stupu, za MIO-I plaća MIO I + MIO II</t>
  </si>
  <si>
    <t>1813-</t>
  </si>
  <si>
    <t>8664-88528500063-10002</t>
  </si>
  <si>
    <t>Moguća je izmjena stopa. Kad su blijedo ispisane, ne primjenjuju se !</t>
  </si>
  <si>
    <t>Ako nije upisana stopa poreza pod (7), primjenit će se kombinirana</t>
  </si>
  <si>
    <t>porez (za uplatu: 25%)</t>
  </si>
  <si>
    <t>prirez (Rijeka: 12 %)</t>
  </si>
  <si>
    <t xml:space="preserve">     Unesi zadani bruto trošak isplatitelja ili neto ugovorenu vrijednost u žute ćelije (ili će se prihvatiti neto iz ugovora). Ako se</t>
  </si>
  <si>
    <t xml:space="preserve">     izračun temelji na neto, klikni na KALK (po potrebi ponovi) da se neto svota pod 10 izjednači sa zadanim netom u žutoj ćeliji.</t>
  </si>
  <si>
    <t>ukupni bruto trošak isplatitelja za ugovor</t>
  </si>
  <si>
    <t xml:space="preserve"> - Primateljima dr.dohodka pravodobno izdati potvrdu o isplatama i plaćenim porezima i doprinosima (IP obrazac)</t>
  </si>
  <si>
    <t xml:space="preserve"> - Stope prireza i uplatne račune za druge gradove sadrži časopis RRIF 2/07 i RRIF 27/2007 s izmjenama NN 80/10</t>
  </si>
  <si>
    <t xml:space="preserve"> - Uz obračune i ugovore u FINU se predaju stranice a i b obrazaca RSM (samo ako postoji obveza uplate MIO).</t>
  </si>
  <si>
    <t xml:space="preserve"> - Do 15. u mjesecu u poreznu upravu se predaju ispunjeni obrasci IDD za prethodni mjesec (iskaz isplata D.D.)</t>
  </si>
  <si>
    <t>Dopušteno je brisati sve ulazne podatke (tj. sve osim kolone "iznos")</t>
  </si>
  <si>
    <t>88599230063</t>
  </si>
  <si>
    <t>Paja Patak</t>
  </si>
  <si>
    <t>Miki Maus</t>
  </si>
  <si>
    <t>Vincekova 22</t>
  </si>
  <si>
    <t>Pćelarska zadruga MAJA</t>
  </si>
  <si>
    <t>Diznijeva 66</t>
  </si>
  <si>
    <t>Markovac</t>
  </si>
  <si>
    <t>Mala Kala</t>
  </si>
  <si>
    <t>32820364381</t>
  </si>
  <si>
    <t>2790051-1234987654</t>
  </si>
  <si>
    <t>Dritte Bank Markovac</t>
  </si>
  <si>
    <t>20120557</t>
  </si>
  <si>
    <t>Petar Pan</t>
  </si>
  <si>
    <t>za potrebe zaštite inovacije  REKET ZA PODVODNI TENIS</t>
  </si>
  <si>
    <t>REKET ZA PODVODNI TENIS</t>
  </si>
  <si>
    <t xml:space="preserve">ZAŠTITA PATENTA </t>
  </si>
  <si>
    <t>Software                 © Copyright: Bela Nemet, dipl.ing. - iPC-Rijeka                       ipc.rka@gmail.com</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</si>
</sst>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0"/>
    <numFmt numFmtId="166" formatCode="0.0000"/>
    <numFmt numFmtId="167" formatCode="#,##0.000"/>
    <numFmt numFmtId="168" formatCode="#,##0.0"/>
    <numFmt numFmtId="169" formatCode="0.00000"/>
    <numFmt numFmtId="170" formatCode="#,##0.0000"/>
    <numFmt numFmtId="171" formatCode="dd/mm/yyyy"/>
    <numFmt numFmtId="172" formatCode="0.000000"/>
    <numFmt numFmtId="173" formatCode="d\.m\.yy\.\ h:mm"/>
    <numFmt numFmtId="174" formatCode="d\.m\.yy\."/>
    <numFmt numFmtId="175" formatCode="dd\.mm\.yy\."/>
    <numFmt numFmtId="176" formatCode="&quot;Da&quot;;&quot;Da&quot;;&quot;Ne&quot;"/>
    <numFmt numFmtId="177" formatCode="&quot;Istina&quot;;&quot;Istina&quot;;&quot;Laž&quot;"/>
    <numFmt numFmtId="178" formatCode="&quot;Uključeno&quot;;&quot;Uključeno&quot;;&quot;Isključeno&quot;"/>
    <numFmt numFmtId="179" formatCode="d/m/yy/"/>
    <numFmt numFmtId="180" formatCode="#,##0.00000"/>
    <numFmt numFmtId="181" formatCode="#,##0.000000"/>
    <numFmt numFmtId="182" formatCode="0.0000000"/>
    <numFmt numFmtId="183" formatCode="0.00000000"/>
    <numFmt numFmtId="184" formatCode="0.000000000"/>
    <numFmt numFmtId="185" formatCode="0.0000000000"/>
    <numFmt numFmtId="186" formatCode="_-* #,##0.000\ _k_n_-;\-* #,##0.000\ _k_n_-;_-* &quot;-&quot;??\ _k_n_-;_-@_-"/>
    <numFmt numFmtId="187" formatCode="_-* #,##0.0000\ _k_n_-;\-* #,##0.0000\ _k_n_-;_-* &quot;-&quot;??\ _k_n_-;_-@_-"/>
    <numFmt numFmtId="188" formatCode="_-* #,##0.00000\ _k_n_-;\-* #,##0.00000\ _k_n_-;_-* &quot;-&quot;??\ _k_n_-;_-@_-"/>
    <numFmt numFmtId="189" formatCode="_-* #,##0.000000\ _k_n_-;\-* #,##0.000000\ _k_n_-;_-* &quot;-&quot;??\ _k_n_-;_-@_-"/>
    <numFmt numFmtId="190" formatCode="_-* #,##0.0000000\ _k_n_-;\-* #,##0.0000000\ _k_n_-;_-* &quot;-&quot;??\ _k_n_-;_-@_-"/>
    <numFmt numFmtId="191" formatCode="_-* #,##0.00000000\ _k_n_-;\-* #,##0.00000000\ _k_n_-;_-* &quot;-&quot;??\ _k_n_-;_-@_-"/>
    <numFmt numFmtId="192" formatCode="0.00000000000"/>
    <numFmt numFmtId="193" formatCode="00000\-0000"/>
  </numFmts>
  <fonts count="60">
    <font>
      <sz val="10"/>
      <name val="Arial CE"/>
      <family val="0"/>
    </font>
    <font>
      <b/>
      <sz val="10"/>
      <name val="Arial CE"/>
      <family val="2"/>
    </font>
    <font>
      <b/>
      <sz val="10"/>
      <color indexed="12"/>
      <name val="Arial CE"/>
      <family val="2"/>
    </font>
    <font>
      <b/>
      <sz val="12"/>
      <name val="Arial CE"/>
      <family val="2"/>
    </font>
    <font>
      <sz val="10"/>
      <color indexed="12"/>
      <name val="Arial CE"/>
      <family val="2"/>
    </font>
    <font>
      <b/>
      <sz val="10"/>
      <color indexed="9"/>
      <name val="Arial CE"/>
      <family val="2"/>
    </font>
    <font>
      <sz val="9"/>
      <name val="Tahoma"/>
      <family val="2"/>
    </font>
    <font>
      <sz val="10"/>
      <color indexed="9"/>
      <name val="Arial CE"/>
      <family val="2"/>
    </font>
    <font>
      <sz val="10"/>
      <color indexed="55"/>
      <name val="Arial CE"/>
      <family val="2"/>
    </font>
    <font>
      <b/>
      <i/>
      <sz val="10"/>
      <color indexed="12"/>
      <name val="Times New Roman"/>
      <family val="1"/>
    </font>
    <font>
      <sz val="12"/>
      <name val="Arial CE"/>
      <family val="2"/>
    </font>
    <font>
      <b/>
      <sz val="12"/>
      <color indexed="9"/>
      <name val="Arial CE"/>
      <family val="2"/>
    </font>
    <font>
      <b/>
      <sz val="12"/>
      <color indexed="9"/>
      <name val="Arial Narrow"/>
      <family val="2"/>
    </font>
    <font>
      <u val="single"/>
      <sz val="10"/>
      <color indexed="12"/>
      <name val="Arial"/>
      <family val="0"/>
    </font>
    <font>
      <sz val="10"/>
      <name val="Arial"/>
      <family val="0"/>
    </font>
    <font>
      <u val="single"/>
      <sz val="10"/>
      <color indexed="36"/>
      <name val="Arial"/>
      <family val="0"/>
    </font>
    <font>
      <b/>
      <sz val="10"/>
      <name val="Arial"/>
      <family val="2"/>
    </font>
    <font>
      <sz val="10"/>
      <color indexed="12"/>
      <name val="Times New Roman CE"/>
      <family val="1"/>
    </font>
    <font>
      <b/>
      <sz val="9"/>
      <name val="Arial Narrow"/>
      <family val="2"/>
    </font>
    <font>
      <b/>
      <sz val="11"/>
      <name val="Arial"/>
      <family val="2"/>
    </font>
    <font>
      <b/>
      <sz val="12"/>
      <name val="Arial"/>
      <family val="2"/>
    </font>
    <font>
      <sz val="10"/>
      <name val="Times New Roman"/>
      <family val="1"/>
    </font>
    <font>
      <sz val="10"/>
      <color indexed="23"/>
      <name val="Arial"/>
      <family val="2"/>
    </font>
    <font>
      <b/>
      <sz val="9"/>
      <name val="Arial"/>
      <family val="2"/>
    </font>
    <font>
      <sz val="12"/>
      <color indexed="12"/>
      <name val="Times New Roman CE"/>
      <family val="1"/>
    </font>
    <font>
      <sz val="11"/>
      <color indexed="12"/>
      <name val="Times New Roman CE"/>
      <family val="1"/>
    </font>
    <font>
      <sz val="9"/>
      <name val="Arial CE"/>
      <family val="2"/>
    </font>
    <font>
      <b/>
      <sz val="10"/>
      <color indexed="16"/>
      <name val="Arial"/>
      <family val="2"/>
    </font>
    <font>
      <sz val="10"/>
      <color indexed="16"/>
      <name val="Arial"/>
      <family val="2"/>
    </font>
    <font>
      <sz val="10"/>
      <color indexed="9"/>
      <name val="Arial"/>
      <family val="2"/>
    </font>
    <font>
      <sz val="10"/>
      <color indexed="22"/>
      <name val="Arial CE"/>
      <family val="2"/>
    </font>
    <font>
      <sz val="9"/>
      <color indexed="23"/>
      <name val="Arial CE"/>
      <family val="2"/>
    </font>
    <font>
      <sz val="10"/>
      <color indexed="23"/>
      <name val="Arial CE"/>
      <family val="2"/>
    </font>
    <font>
      <sz val="10"/>
      <name val="Arial Narrow"/>
      <family val="2"/>
    </font>
    <font>
      <b/>
      <sz val="9"/>
      <name val="Tahoma"/>
      <family val="2"/>
    </font>
    <font>
      <b/>
      <sz val="10"/>
      <color indexed="60"/>
      <name val="Arial CE"/>
      <family val="2"/>
    </font>
    <font>
      <sz val="10"/>
      <color indexed="63"/>
      <name val="Arial CE"/>
      <family val="2"/>
    </font>
    <font>
      <b/>
      <sz val="10"/>
      <color indexed="8"/>
      <name val="Arial CE"/>
      <family val="2"/>
    </font>
    <font>
      <b/>
      <sz val="11"/>
      <name val="Arial CE"/>
      <family val="2"/>
    </font>
    <font>
      <sz val="10"/>
      <color indexed="9"/>
      <name val="Arial Narrow"/>
      <family val="2"/>
    </font>
    <font>
      <sz val="9"/>
      <color indexed="9"/>
      <name val="Arial CE"/>
      <family val="2"/>
    </font>
    <font>
      <sz val="9"/>
      <color indexed="12"/>
      <name val="Arial CE"/>
      <family val="2"/>
    </font>
    <font>
      <sz val="8"/>
      <name val="Tahoma"/>
      <family val="0"/>
    </font>
    <font>
      <sz val="8"/>
      <name val="Arial CE"/>
      <family val="2"/>
    </font>
    <font>
      <sz val="8"/>
      <color indexed="55"/>
      <name val="Arial CE"/>
      <family val="2"/>
    </font>
    <font>
      <sz val="10"/>
      <color indexed="8"/>
      <name val="Verdana"/>
      <family val="2"/>
    </font>
    <font>
      <b/>
      <sz val="8"/>
      <name val="Arial CE"/>
      <family val="2"/>
    </font>
    <font>
      <sz val="9"/>
      <color indexed="23"/>
      <name val="Arial Narrow"/>
      <family val="2"/>
    </font>
    <font>
      <sz val="10"/>
      <color indexed="23"/>
      <name val="Arial Narrow"/>
      <family val="2"/>
    </font>
    <font>
      <sz val="11"/>
      <color indexed="23"/>
      <name val="Arial Narrow"/>
      <family val="2"/>
    </font>
    <font>
      <b/>
      <sz val="10"/>
      <color indexed="16"/>
      <name val="Arial Narrow"/>
      <family val="2"/>
    </font>
    <font>
      <sz val="9"/>
      <name val="Arial"/>
      <family val="2"/>
    </font>
    <font>
      <b/>
      <sz val="10"/>
      <color indexed="18"/>
      <name val="Arial CE"/>
      <family val="2"/>
    </font>
    <font>
      <b/>
      <sz val="11"/>
      <name val="Arial Narrow"/>
      <family val="2"/>
    </font>
    <font>
      <b/>
      <sz val="9"/>
      <color indexed="8"/>
      <name val="Arial CE"/>
      <family val="2"/>
    </font>
    <font>
      <b/>
      <sz val="10"/>
      <name val="Arial Narrow"/>
      <family val="2"/>
    </font>
    <font>
      <sz val="9"/>
      <color indexed="9"/>
      <name val="Arial Narrow"/>
      <family val="2"/>
    </font>
    <font>
      <b/>
      <sz val="12"/>
      <color indexed="41"/>
      <name val="Arial Narrow"/>
      <family val="2"/>
    </font>
    <font>
      <sz val="12"/>
      <color indexed="41"/>
      <name val="Arial CE"/>
      <family val="2"/>
    </font>
    <font>
      <sz val="10"/>
      <name val="Tahoma"/>
      <family val="0"/>
    </font>
  </fonts>
  <fills count="9">
    <fill>
      <patternFill/>
    </fill>
    <fill>
      <patternFill patternType="gray125"/>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s>
  <borders count="52">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color indexed="22"/>
      </left>
      <right style="dotted">
        <color indexed="22"/>
      </right>
      <top>
        <color indexed="63"/>
      </top>
      <bottom>
        <color indexed="63"/>
      </bottom>
    </border>
    <border>
      <left style="dotted">
        <color indexed="22"/>
      </left>
      <right style="dotted">
        <color indexed="22"/>
      </right>
      <top>
        <color indexed="63"/>
      </top>
      <bottom style="dotted">
        <color indexed="22"/>
      </bottom>
    </border>
    <border>
      <left>
        <color indexed="63"/>
      </left>
      <right style="thin"/>
      <top>
        <color indexed="63"/>
      </top>
      <bottom style="dotted">
        <color indexed="22"/>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dotted">
        <color indexed="22"/>
      </left>
      <right style="dotted">
        <color indexed="22"/>
      </right>
      <top>
        <color indexed="63"/>
      </top>
      <bottom style="double"/>
    </border>
    <border>
      <left>
        <color indexed="63"/>
      </left>
      <right style="thin"/>
      <top>
        <color indexed="63"/>
      </top>
      <bottom style="double"/>
    </border>
    <border>
      <left style="thin"/>
      <right style="thin"/>
      <top style="dotted">
        <color indexed="22"/>
      </top>
      <bottom style="dotted">
        <color indexed="22"/>
      </bottom>
    </border>
    <border>
      <left>
        <color indexed="63"/>
      </left>
      <right>
        <color indexed="63"/>
      </right>
      <top>
        <color indexed="63"/>
      </top>
      <bottom style="medium"/>
    </border>
    <border>
      <left style="thin"/>
      <right>
        <color indexed="63"/>
      </right>
      <top>
        <color indexed="63"/>
      </top>
      <bottom style="dotted">
        <color indexed="22"/>
      </bottom>
    </border>
    <border>
      <left style="thin"/>
      <right style="thin"/>
      <top style="double"/>
      <bottom style="dotted">
        <color indexed="22"/>
      </bottom>
    </border>
    <border>
      <left>
        <color indexed="63"/>
      </left>
      <right>
        <color indexed="63"/>
      </right>
      <top>
        <color indexed="63"/>
      </top>
      <bottom style="dotted">
        <color indexed="22"/>
      </bottom>
    </border>
    <border>
      <left>
        <color indexed="63"/>
      </left>
      <right>
        <color indexed="63"/>
      </right>
      <top style="dotted">
        <color indexed="22"/>
      </top>
      <bottom style="dotted">
        <color indexed="22"/>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dotted">
        <color indexed="22"/>
      </left>
      <right>
        <color indexed="63"/>
      </right>
      <top>
        <color indexed="63"/>
      </top>
      <bottom style="dotted">
        <color indexed="22"/>
      </bottom>
    </border>
    <border>
      <left style="thin"/>
      <right style="thin"/>
      <top>
        <color indexed="63"/>
      </top>
      <bottom style="dotted">
        <color indexed="22"/>
      </bottom>
    </border>
    <border>
      <left>
        <color indexed="63"/>
      </left>
      <right style="dotted">
        <color indexed="22"/>
      </right>
      <top>
        <color indexed="63"/>
      </top>
      <bottom style="dotted">
        <color indexed="22"/>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dotted">
        <color indexed="22"/>
      </bottom>
    </border>
    <border>
      <left>
        <color indexed="63"/>
      </left>
      <right style="thin"/>
      <top style="dotted">
        <color indexed="22"/>
      </top>
      <bottom style="dotted">
        <color indexed="22"/>
      </bottom>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color indexed="22"/>
      </top>
      <bottom style="thin"/>
    </border>
    <border>
      <left style="dotted">
        <color indexed="22"/>
      </left>
      <right style="dotted">
        <color indexed="22"/>
      </right>
      <top style="dotted">
        <color indexed="22"/>
      </top>
      <bottom style="thin"/>
    </border>
    <border>
      <left>
        <color indexed="63"/>
      </left>
      <right style="thin"/>
      <top style="dotted">
        <color indexed="22"/>
      </top>
      <bottom style="thin"/>
    </border>
    <border>
      <left>
        <color indexed="63"/>
      </left>
      <right>
        <color indexed="63"/>
      </right>
      <top style="dotted">
        <color indexed="22"/>
      </top>
      <bottom style="thin"/>
    </border>
    <border>
      <left style="thin"/>
      <right style="thin"/>
      <top style="dotted">
        <color indexed="22"/>
      </top>
      <bottom style="thin"/>
    </border>
    <border>
      <left style="thin"/>
      <right>
        <color indexed="63"/>
      </right>
      <top style="thin"/>
      <bottom>
        <color indexed="63"/>
      </bottom>
    </border>
    <border>
      <left>
        <color indexed="63"/>
      </left>
      <right style="thin"/>
      <top style="thin"/>
      <bottom style="mediu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Alignment="0">
      <protection/>
    </xf>
    <xf numFmtId="9"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3">
    <xf numFmtId="0" fontId="0" fillId="0" borderId="0" xfId="0" applyAlignment="1">
      <alignment/>
    </xf>
    <xf numFmtId="4" fontId="10" fillId="0" borderId="0" xfId="0" applyNumberFormat="1" applyFont="1" applyAlignment="1">
      <alignment/>
    </xf>
    <xf numFmtId="4" fontId="10" fillId="0" borderId="0" xfId="0" applyNumberFormat="1" applyFont="1" applyAlignment="1" applyProtection="1">
      <alignment/>
      <protection locked="0"/>
    </xf>
    <xf numFmtId="4" fontId="3" fillId="0" borderId="0" xfId="0" applyNumberFormat="1" applyFont="1" applyAlignment="1" applyProtection="1">
      <alignment/>
      <protection locked="0"/>
    </xf>
    <xf numFmtId="0" fontId="14" fillId="0" borderId="0" xfId="16" applyAlignment="1" applyProtection="1">
      <alignment/>
      <protection locked="0"/>
    </xf>
    <xf numFmtId="14" fontId="16" fillId="0" borderId="0" xfId="16" applyNumberFormat="1" applyFont="1" applyFill="1" applyAlignment="1" applyProtection="1">
      <alignment vertical="center"/>
      <protection/>
    </xf>
    <xf numFmtId="0" fontId="14" fillId="0" borderId="0" xfId="16" applyAlignment="1">
      <alignment/>
      <protection/>
    </xf>
    <xf numFmtId="0" fontId="14" fillId="0" borderId="0" xfId="16" applyAlignment="1">
      <alignment vertical="center"/>
      <protection/>
    </xf>
    <xf numFmtId="0" fontId="14" fillId="0" borderId="1" xfId="16" applyBorder="1" applyAlignment="1">
      <alignment horizontal="center" vertical="center"/>
      <protection/>
    </xf>
    <xf numFmtId="0" fontId="14" fillId="0" borderId="2" xfId="16" applyBorder="1" applyAlignment="1">
      <alignment horizontal="center" vertical="center"/>
      <protection/>
    </xf>
    <xf numFmtId="0" fontId="18" fillId="0" borderId="1" xfId="16" applyFont="1" applyBorder="1" applyAlignment="1">
      <alignment horizontal="left" vertical="center"/>
      <protection/>
    </xf>
    <xf numFmtId="20" fontId="16" fillId="0" borderId="1" xfId="16" applyNumberFormat="1" applyFont="1" applyBorder="1" applyAlignment="1">
      <alignment vertical="center"/>
      <protection/>
    </xf>
    <xf numFmtId="164" fontId="16" fillId="0" borderId="1" xfId="16" applyNumberFormat="1" applyFont="1" applyBorder="1" applyAlignment="1">
      <alignment horizontal="center" vertical="center"/>
      <protection/>
    </xf>
    <xf numFmtId="0" fontId="16" fillId="0" borderId="0" xfId="16" applyFont="1" applyBorder="1" applyAlignment="1" applyProtection="1">
      <alignment horizontal="right" vertical="center"/>
      <protection/>
    </xf>
    <xf numFmtId="2" fontId="19" fillId="0" borderId="3" xfId="16" applyNumberFormat="1" applyFont="1" applyFill="1" applyBorder="1" applyAlignment="1" applyProtection="1">
      <alignment vertical="center"/>
      <protection/>
    </xf>
    <xf numFmtId="0" fontId="14" fillId="0" borderId="4" xfId="16" applyBorder="1" applyAlignment="1">
      <alignment horizontal="center"/>
      <protection/>
    </xf>
    <xf numFmtId="0" fontId="14" fillId="0" borderId="0" xfId="16" applyNumberFormat="1" applyBorder="1" applyAlignment="1">
      <alignment/>
      <protection/>
    </xf>
    <xf numFmtId="0" fontId="14" fillId="0" borderId="0" xfId="16" applyBorder="1" applyAlignment="1">
      <alignment/>
      <protection/>
    </xf>
    <xf numFmtId="2" fontId="14" fillId="0" borderId="0" xfId="16" applyNumberFormat="1" applyBorder="1" applyAlignment="1">
      <alignment/>
      <protection/>
    </xf>
    <xf numFmtId="172" fontId="14" fillId="0" borderId="5" xfId="16" applyNumberFormat="1" applyBorder="1" applyAlignment="1">
      <alignment/>
      <protection/>
    </xf>
    <xf numFmtId="45" fontId="14" fillId="0" borderId="0" xfId="16" applyNumberFormat="1" applyBorder="1" applyAlignment="1">
      <alignment/>
      <protection/>
    </xf>
    <xf numFmtId="0" fontId="14" fillId="0" borderId="0" xfId="16" applyBorder="1" applyAlignment="1" applyProtection="1">
      <alignment/>
      <protection/>
    </xf>
    <xf numFmtId="2" fontId="14" fillId="0" borderId="6" xfId="16" applyNumberFormat="1" applyBorder="1" applyAlignment="1" applyProtection="1">
      <alignment/>
      <protection/>
    </xf>
    <xf numFmtId="0" fontId="14" fillId="0" borderId="4" xfId="16" applyBorder="1" applyAlignment="1" applyProtection="1">
      <alignment horizontal="center" vertical="center"/>
      <protection/>
    </xf>
    <xf numFmtId="0" fontId="14" fillId="0" borderId="0" xfId="16" applyNumberFormat="1" applyBorder="1" applyAlignment="1">
      <alignment vertical="center"/>
      <protection/>
    </xf>
    <xf numFmtId="164" fontId="14" fillId="0" borderId="0" xfId="16" applyNumberFormat="1" applyBorder="1" applyAlignment="1">
      <alignment horizontal="center" vertical="center"/>
      <protection/>
    </xf>
    <xf numFmtId="164" fontId="14" fillId="0" borderId="5" xfId="16" applyNumberFormat="1" applyBorder="1" applyAlignment="1">
      <alignment horizontal="center" vertical="center"/>
      <protection/>
    </xf>
    <xf numFmtId="166" fontId="14" fillId="0" borderId="0" xfId="16" applyNumberFormat="1" applyFont="1" applyBorder="1" applyAlignment="1">
      <alignment horizontal="center" vertical="center"/>
      <protection/>
    </xf>
    <xf numFmtId="0" fontId="14" fillId="0" borderId="0" xfId="16" applyBorder="1" applyAlignment="1">
      <alignment vertical="center"/>
      <protection/>
    </xf>
    <xf numFmtId="0" fontId="14" fillId="0" borderId="0" xfId="16" applyBorder="1" applyAlignment="1" applyProtection="1">
      <alignment vertical="center"/>
      <protection/>
    </xf>
    <xf numFmtId="2" fontId="14" fillId="0" borderId="6" xfId="16" applyNumberFormat="1" applyBorder="1" applyAlignment="1" applyProtection="1">
      <alignment vertical="center"/>
      <protection/>
    </xf>
    <xf numFmtId="0" fontId="14" fillId="0" borderId="7" xfId="16" applyBorder="1" applyAlignment="1" applyProtection="1">
      <alignment horizontal="center" vertical="center"/>
      <protection/>
    </xf>
    <xf numFmtId="0" fontId="14" fillId="0" borderId="8" xfId="16" applyNumberFormat="1" applyBorder="1" applyAlignment="1">
      <alignment vertical="center"/>
      <protection/>
    </xf>
    <xf numFmtId="0" fontId="14" fillId="0" borderId="8" xfId="16" applyBorder="1" applyAlignment="1">
      <alignment horizontal="right" vertical="center"/>
      <protection/>
    </xf>
    <xf numFmtId="4" fontId="19" fillId="0" borderId="8" xfId="16" applyNumberFormat="1" applyFont="1" applyBorder="1" applyAlignment="1" applyProtection="1">
      <alignment vertical="center"/>
      <protection/>
    </xf>
    <xf numFmtId="0" fontId="14" fillId="0" borderId="9" xfId="16" applyBorder="1" applyAlignment="1">
      <alignment vertical="center"/>
      <protection/>
    </xf>
    <xf numFmtId="4" fontId="19" fillId="0" borderId="8" xfId="16" applyNumberFormat="1" applyFont="1" applyBorder="1" applyAlignment="1">
      <alignment vertical="center"/>
      <protection/>
    </xf>
    <xf numFmtId="0" fontId="14" fillId="0" borderId="8" xfId="16" applyBorder="1" applyAlignment="1">
      <alignment vertical="center"/>
      <protection/>
    </xf>
    <xf numFmtId="0" fontId="14" fillId="0" borderId="8" xfId="16" applyFont="1" applyBorder="1" applyAlignment="1">
      <alignment horizontal="right" vertical="center"/>
      <protection/>
    </xf>
    <xf numFmtId="0" fontId="16" fillId="0" borderId="8" xfId="16" applyFont="1" applyBorder="1" applyAlignment="1" applyProtection="1">
      <alignment horizontal="right" vertical="center"/>
      <protection/>
    </xf>
    <xf numFmtId="2" fontId="20" fillId="2" borderId="9" xfId="16" applyNumberFormat="1" applyFont="1" applyFill="1" applyBorder="1" applyAlignment="1" applyProtection="1">
      <alignment vertical="center"/>
      <protection/>
    </xf>
    <xf numFmtId="0" fontId="14" fillId="0" borderId="6" xfId="16" applyBorder="1" applyAlignment="1" applyProtection="1">
      <alignment/>
      <protection/>
    </xf>
    <xf numFmtId="0" fontId="21" fillId="0" borderId="0" xfId="16" applyFont="1" applyAlignment="1">
      <alignment/>
      <protection/>
    </xf>
    <xf numFmtId="0" fontId="16" fillId="0" borderId="6" xfId="16" applyFont="1" applyBorder="1" applyAlignment="1">
      <alignment horizontal="center"/>
      <protection/>
    </xf>
    <xf numFmtId="0" fontId="16" fillId="0" borderId="10" xfId="16" applyFont="1" applyFill="1" applyBorder="1" applyAlignment="1">
      <alignment horizontal="center"/>
      <protection/>
    </xf>
    <xf numFmtId="20" fontId="14" fillId="0" borderId="11" xfId="16" applyNumberFormat="1" applyBorder="1" applyAlignment="1" applyProtection="1">
      <alignment horizontal="center"/>
      <protection/>
    </xf>
    <xf numFmtId="0" fontId="16" fillId="0" borderId="0" xfId="16" applyFont="1" applyBorder="1" applyAlignment="1" applyProtection="1">
      <alignment horizontal="center"/>
      <protection/>
    </xf>
    <xf numFmtId="2" fontId="14" fillId="0" borderId="12" xfId="16" applyNumberFormat="1" applyFont="1" applyBorder="1" applyAlignment="1" applyProtection="1">
      <alignment horizontal="right"/>
      <protection/>
    </xf>
    <xf numFmtId="0" fontId="17" fillId="0" borderId="6" xfId="16" applyFont="1" applyBorder="1" applyAlignment="1">
      <alignment horizontal="center"/>
      <protection/>
    </xf>
    <xf numFmtId="0" fontId="14" fillId="0" borderId="0" xfId="16" applyBorder="1" applyAlignment="1">
      <alignment horizontal="center"/>
      <protection/>
    </xf>
    <xf numFmtId="0" fontId="14" fillId="0" borderId="6" xfId="16" applyBorder="1" applyAlignment="1">
      <alignment horizontal="center"/>
      <protection/>
    </xf>
    <xf numFmtId="0" fontId="22" fillId="0" borderId="13" xfId="16" applyFont="1" applyBorder="1" applyAlignment="1">
      <alignment horizontal="center"/>
      <protection/>
    </xf>
    <xf numFmtId="0" fontId="16" fillId="0" borderId="0" xfId="16" applyFont="1" applyBorder="1" applyAlignment="1">
      <alignment/>
      <protection/>
    </xf>
    <xf numFmtId="0" fontId="16" fillId="0" borderId="6" xfId="16" applyFont="1" applyBorder="1" applyAlignment="1" applyProtection="1">
      <alignment horizontal="center"/>
      <protection/>
    </xf>
    <xf numFmtId="0" fontId="14" fillId="0" borderId="14" xfId="16" applyBorder="1" applyAlignment="1">
      <alignment horizontal="center"/>
      <protection/>
    </xf>
    <xf numFmtId="0" fontId="14" fillId="0" borderId="15" xfId="16" applyNumberFormat="1" applyBorder="1" applyAlignment="1">
      <alignment/>
      <protection/>
    </xf>
    <xf numFmtId="0" fontId="16" fillId="0" borderId="16" xfId="16" applyFont="1" applyBorder="1" applyAlignment="1">
      <alignment horizontal="center"/>
      <protection/>
    </xf>
    <xf numFmtId="0" fontId="14" fillId="0" borderId="15" xfId="16" applyBorder="1" applyAlignment="1">
      <alignment/>
      <protection/>
    </xf>
    <xf numFmtId="0" fontId="14" fillId="0" borderId="17" xfId="16" applyBorder="1" applyAlignment="1">
      <alignment/>
      <protection/>
    </xf>
    <xf numFmtId="164" fontId="22" fillId="0" borderId="18" xfId="16" applyNumberFormat="1" applyFont="1" applyBorder="1" applyAlignment="1" applyProtection="1">
      <alignment horizontal="center"/>
      <protection/>
    </xf>
    <xf numFmtId="0" fontId="16" fillId="0" borderId="15" xfId="16" applyFont="1" applyBorder="1" applyAlignment="1">
      <alignment/>
      <protection/>
    </xf>
    <xf numFmtId="0" fontId="16" fillId="0" borderId="19" xfId="16" applyFont="1" applyBorder="1" applyAlignment="1" applyProtection="1">
      <alignment horizontal="center"/>
      <protection/>
    </xf>
    <xf numFmtId="0" fontId="16" fillId="0" borderId="17" xfId="16" applyFont="1" applyBorder="1" applyAlignment="1" applyProtection="1">
      <alignment horizontal="center"/>
      <protection/>
    </xf>
    <xf numFmtId="175" fontId="14" fillId="0" borderId="20" xfId="16" applyNumberFormat="1" applyBorder="1" applyAlignment="1" applyProtection="1">
      <alignment horizontal="center"/>
      <protection/>
    </xf>
    <xf numFmtId="1" fontId="14" fillId="0" borderId="11" xfId="16" applyNumberFormat="1" applyBorder="1" applyAlignment="1" applyProtection="1">
      <alignment horizontal="center"/>
      <protection/>
    </xf>
    <xf numFmtId="0" fontId="22" fillId="3" borderId="21" xfId="16" applyFont="1" applyFill="1" applyBorder="1" applyAlignment="1">
      <alignment/>
      <protection/>
    </xf>
    <xf numFmtId="169" fontId="14" fillId="0" borderId="22" xfId="16" applyNumberFormat="1" applyBorder="1" applyAlignment="1">
      <alignment/>
      <protection/>
    </xf>
    <xf numFmtId="164" fontId="22" fillId="0" borderId="18" xfId="16" applyNumberFormat="1" applyFont="1" applyBorder="1" applyAlignment="1">
      <alignment horizontal="center"/>
      <protection/>
    </xf>
    <xf numFmtId="169" fontId="14" fillId="0" borderId="23" xfId="16" applyNumberFormat="1" applyBorder="1" applyAlignment="1">
      <alignment/>
      <protection/>
    </xf>
    <xf numFmtId="164" fontId="14" fillId="0" borderId="0" xfId="16" applyNumberFormat="1" applyAlignment="1">
      <alignment/>
      <protection/>
    </xf>
    <xf numFmtId="0" fontId="14" fillId="0" borderId="0" xfId="16" applyAlignment="1">
      <alignment horizontal="center"/>
      <protection/>
    </xf>
    <xf numFmtId="0" fontId="14" fillId="0" borderId="0" xfId="16" applyNumberFormat="1" applyAlignment="1">
      <alignment/>
      <protection/>
    </xf>
    <xf numFmtId="0" fontId="14" fillId="0" borderId="0" xfId="16" applyAlignment="1" applyProtection="1">
      <alignment/>
      <protection/>
    </xf>
    <xf numFmtId="166" fontId="14" fillId="0" borderId="0" xfId="16" applyNumberFormat="1" applyAlignment="1">
      <alignment/>
      <protection/>
    </xf>
    <xf numFmtId="0" fontId="14" fillId="0" borderId="0" xfId="16" applyAlignment="1" applyProtection="1">
      <alignment horizontal="center"/>
      <protection locked="0"/>
    </xf>
    <xf numFmtId="0" fontId="14" fillId="0" borderId="0" xfId="16" applyNumberFormat="1" applyAlignment="1" applyProtection="1">
      <alignment/>
      <protection locked="0"/>
    </xf>
    <xf numFmtId="20" fontId="14" fillId="0" borderId="0" xfId="16" applyNumberFormat="1" applyAlignment="1" applyProtection="1">
      <alignment/>
      <protection locked="0"/>
    </xf>
    <xf numFmtId="164" fontId="14" fillId="0" borderId="0" xfId="16" applyNumberFormat="1" applyAlignment="1" applyProtection="1">
      <alignment/>
      <protection/>
    </xf>
    <xf numFmtId="0" fontId="14" fillId="0" borderId="0" xfId="16" applyAlignment="1">
      <alignment horizontal="center" vertical="center"/>
      <protection/>
    </xf>
    <xf numFmtId="0" fontId="24" fillId="0" borderId="0" xfId="16" applyFont="1" applyAlignment="1">
      <alignment horizontal="center"/>
      <protection/>
    </xf>
    <xf numFmtId="0" fontId="25" fillId="0" borderId="0" xfId="16" applyFont="1" applyAlignment="1">
      <alignment horizontal="center"/>
      <protection/>
    </xf>
    <xf numFmtId="0" fontId="20" fillId="0" borderId="0" xfId="16" applyFont="1" applyAlignment="1">
      <alignment horizontal="right"/>
      <protection/>
    </xf>
    <xf numFmtId="0" fontId="14" fillId="0" borderId="0" xfId="16" applyAlignment="1">
      <alignment horizontal="left"/>
      <protection/>
    </xf>
    <xf numFmtId="4" fontId="20" fillId="0" borderId="24" xfId="16" applyNumberFormat="1" applyFont="1" applyBorder="1" applyAlignment="1" applyProtection="1">
      <alignment/>
      <protection/>
    </xf>
    <xf numFmtId="0" fontId="14" fillId="4" borderId="25" xfId="16" applyNumberFormat="1" applyFill="1" applyBorder="1" applyAlignment="1">
      <alignment horizontal="center" vertical="center"/>
      <protection/>
    </xf>
    <xf numFmtId="0" fontId="14" fillId="4" borderId="25" xfId="16" applyFill="1" applyBorder="1" applyAlignment="1">
      <alignment horizontal="center" vertical="center"/>
      <protection/>
    </xf>
    <xf numFmtId="0" fontId="14" fillId="4" borderId="26" xfId="16" applyFill="1" applyBorder="1" applyAlignment="1">
      <alignment horizontal="center" vertical="center"/>
      <protection/>
    </xf>
    <xf numFmtId="0" fontId="14" fillId="4" borderId="27" xfId="16" applyFill="1" applyBorder="1" applyAlignment="1">
      <alignment horizontal="center" vertical="center"/>
      <protection/>
    </xf>
    <xf numFmtId="3" fontId="14" fillId="0" borderId="21" xfId="16" applyNumberFormat="1" applyBorder="1" applyAlignment="1" applyProtection="1">
      <alignment horizontal="center"/>
      <protection locked="0"/>
    </xf>
    <xf numFmtId="4" fontId="14" fillId="0" borderId="22" xfId="16" applyNumberFormat="1" applyBorder="1" applyAlignment="1" applyProtection="1">
      <alignment/>
      <protection locked="0"/>
    </xf>
    <xf numFmtId="14" fontId="14" fillId="0" borderId="21" xfId="16" applyNumberFormat="1" applyBorder="1" applyAlignment="1" applyProtection="1">
      <alignment horizontal="center"/>
      <protection locked="0"/>
    </xf>
    <xf numFmtId="4" fontId="14" fillId="0" borderId="28" xfId="16" applyNumberFormat="1" applyBorder="1" applyAlignment="1" applyProtection="1">
      <alignment horizontal="left" indent="1"/>
      <protection locked="0"/>
    </xf>
    <xf numFmtId="4" fontId="14" fillId="0" borderId="29" xfId="16" applyNumberFormat="1" applyBorder="1" applyAlignment="1" applyProtection="1">
      <alignment/>
      <protection locked="0"/>
    </xf>
    <xf numFmtId="168" fontId="14" fillId="0" borderId="30" xfId="16" applyNumberFormat="1" applyBorder="1" applyAlignment="1" applyProtection="1">
      <alignment horizontal="center"/>
      <protection locked="0"/>
    </xf>
    <xf numFmtId="4" fontId="14" fillId="0" borderId="28" xfId="16" applyNumberFormat="1" applyBorder="1" applyAlignment="1" applyProtection="1">
      <alignment/>
      <protection locked="0"/>
    </xf>
    <xf numFmtId="4" fontId="14" fillId="0" borderId="29" xfId="16" applyNumberFormat="1" applyBorder="1" applyAlignment="1" applyProtection="1">
      <alignment/>
      <protection/>
    </xf>
    <xf numFmtId="4" fontId="14" fillId="0" borderId="12" xfId="16" applyNumberFormat="1" applyBorder="1" applyAlignment="1" applyProtection="1">
      <alignment/>
      <protection locked="0"/>
    </xf>
    <xf numFmtId="3" fontId="14" fillId="0" borderId="29" xfId="16" applyNumberFormat="1" applyBorder="1" applyAlignment="1" applyProtection="1">
      <alignment horizontal="center"/>
      <protection locked="0"/>
    </xf>
    <xf numFmtId="14" fontId="14" fillId="0" borderId="29" xfId="16" applyNumberFormat="1" applyBorder="1" applyAlignment="1" applyProtection="1">
      <alignment horizontal="center"/>
      <protection locked="0"/>
    </xf>
    <xf numFmtId="49" fontId="14" fillId="0" borderId="29" xfId="16" applyNumberFormat="1" applyBorder="1" applyAlignment="1" applyProtection="1">
      <alignment horizontal="center"/>
      <protection locked="0"/>
    </xf>
    <xf numFmtId="0" fontId="14" fillId="0" borderId="31" xfId="16" applyNumberFormat="1" applyBorder="1" applyAlignment="1" applyProtection="1">
      <alignment vertical="center"/>
      <protection locked="0"/>
    </xf>
    <xf numFmtId="0" fontId="14" fillId="0" borderId="32" xfId="16" applyBorder="1" applyAlignment="1" applyProtection="1">
      <alignment vertical="center"/>
      <protection locked="0"/>
    </xf>
    <xf numFmtId="0" fontId="14" fillId="0" borderId="32" xfId="16" applyBorder="1" applyAlignment="1" applyProtection="1">
      <alignment horizontal="center" vertical="center"/>
      <protection locked="0"/>
    </xf>
    <xf numFmtId="0" fontId="14" fillId="0" borderId="31" xfId="16" applyBorder="1" applyAlignment="1">
      <alignment vertical="center"/>
      <protection/>
    </xf>
    <xf numFmtId="0" fontId="14" fillId="0" borderId="32" xfId="16" applyBorder="1" applyAlignment="1">
      <alignment vertical="center"/>
      <protection/>
    </xf>
    <xf numFmtId="0" fontId="14" fillId="0" borderId="33" xfId="16" applyBorder="1" applyAlignment="1">
      <alignment horizontal="right" vertical="center"/>
      <protection/>
    </xf>
    <xf numFmtId="4" fontId="20" fillId="0" borderId="33" xfId="16" applyNumberFormat="1" applyFont="1" applyBorder="1" applyAlignment="1" applyProtection="1">
      <alignment horizontal="right" vertical="center"/>
      <protection/>
    </xf>
    <xf numFmtId="0" fontId="14" fillId="5" borderId="33" xfId="16" applyFill="1" applyBorder="1" applyAlignment="1">
      <alignment vertical="center"/>
      <protection/>
    </xf>
    <xf numFmtId="0" fontId="14" fillId="0" borderId="0" xfId="16" applyFont="1" applyAlignment="1">
      <alignment/>
      <protection/>
    </xf>
    <xf numFmtId="14" fontId="14" fillId="0" borderId="0" xfId="16" applyNumberFormat="1" applyAlignment="1" applyProtection="1">
      <alignment horizontal="center"/>
      <protection locked="0"/>
    </xf>
    <xf numFmtId="0" fontId="14" fillId="0" borderId="0" xfId="16" applyFont="1" applyBorder="1" applyAlignment="1">
      <alignment horizontal="right" vertical="center"/>
      <protection/>
    </xf>
    <xf numFmtId="0" fontId="28" fillId="0" borderId="34" xfId="16" applyFont="1" applyBorder="1" applyAlignment="1" applyProtection="1">
      <alignment horizontal="left" indent="1"/>
      <protection locked="0"/>
    </xf>
    <xf numFmtId="4" fontId="28" fillId="0" borderId="22" xfId="16" applyNumberFormat="1" applyFont="1" applyBorder="1" applyAlignment="1" applyProtection="1">
      <alignment horizontal="center"/>
      <protection locked="0"/>
    </xf>
    <xf numFmtId="20" fontId="28" fillId="0" borderId="34" xfId="16" applyNumberFormat="1" applyFont="1" applyBorder="1" applyAlignment="1" applyProtection="1">
      <alignment horizontal="center"/>
      <protection locked="0"/>
    </xf>
    <xf numFmtId="0" fontId="28" fillId="0" borderId="35" xfId="16" applyFont="1" applyBorder="1" applyAlignment="1" applyProtection="1">
      <alignment horizontal="left" indent="1"/>
      <protection locked="0"/>
    </xf>
    <xf numFmtId="20" fontId="28" fillId="0" borderId="35" xfId="16" applyNumberFormat="1" applyFont="1" applyBorder="1" applyAlignment="1" applyProtection="1">
      <alignment horizontal="center"/>
      <protection locked="0"/>
    </xf>
    <xf numFmtId="20" fontId="28" fillId="0" borderId="11" xfId="16" applyNumberFormat="1" applyFont="1" applyBorder="1" applyAlignment="1" applyProtection="1">
      <alignment horizontal="center"/>
      <protection locked="0"/>
    </xf>
    <xf numFmtId="0" fontId="14" fillId="6" borderId="7" xfId="16" applyFill="1" applyBorder="1" applyAlignment="1">
      <alignment horizontal="center" vertical="center"/>
      <protection/>
    </xf>
    <xf numFmtId="0" fontId="14" fillId="6" borderId="9" xfId="16" applyNumberFormat="1" applyFill="1" applyBorder="1" applyAlignment="1">
      <alignment vertical="center"/>
      <protection/>
    </xf>
    <xf numFmtId="0" fontId="27" fillId="6" borderId="24" xfId="16" applyFont="1" applyFill="1" applyBorder="1" applyAlignment="1" applyProtection="1">
      <alignment horizontal="left" vertical="center" indent="1"/>
      <protection locked="0"/>
    </xf>
    <xf numFmtId="0" fontId="28" fillId="6" borderId="36" xfId="16" applyFont="1" applyFill="1" applyBorder="1" applyAlignment="1" applyProtection="1">
      <alignment horizontal="left" vertical="center" indent="1"/>
      <protection locked="0"/>
    </xf>
    <xf numFmtId="4" fontId="14" fillId="0" borderId="11" xfId="16" applyNumberFormat="1" applyBorder="1" applyAlignment="1" applyProtection="1">
      <alignment horizontal="center"/>
      <protection locked="0"/>
    </xf>
    <xf numFmtId="0" fontId="29" fillId="0" borderId="0" xfId="16" applyFont="1" applyAlignment="1">
      <alignment horizontal="center"/>
      <protection/>
    </xf>
    <xf numFmtId="0" fontId="14" fillId="0" borderId="32" xfId="16" applyFont="1" applyBorder="1" applyAlignment="1" applyProtection="1">
      <alignment vertical="center"/>
      <protection locked="0"/>
    </xf>
    <xf numFmtId="0" fontId="0" fillId="0" borderId="0" xfId="0" applyAlignment="1" applyProtection="1">
      <alignment/>
      <protection hidden="1"/>
    </xf>
    <xf numFmtId="4" fontId="7" fillId="0" borderId="0" xfId="0" applyNumberFormat="1" applyFont="1" applyAlignment="1" applyProtection="1">
      <alignment/>
      <protection hidden="1"/>
    </xf>
    <xf numFmtId="14" fontId="0" fillId="0" borderId="0" xfId="0" applyNumberFormat="1" applyAlignment="1" applyProtection="1">
      <alignment/>
      <protection hidden="1"/>
    </xf>
    <xf numFmtId="0" fontId="0" fillId="0" borderId="0" xfId="0" applyAlignment="1" applyProtection="1">
      <alignment/>
      <protection hidden="1" locked="0"/>
    </xf>
    <xf numFmtId="0" fontId="0" fillId="0" borderId="0" xfId="0" applyAlignment="1" applyProtection="1">
      <alignment horizontal="right"/>
      <protection hidden="1"/>
    </xf>
    <xf numFmtId="0" fontId="0" fillId="0" borderId="0" xfId="0" applyFont="1" applyAlignment="1" applyProtection="1">
      <alignment horizontal="right"/>
      <protection hidden="1"/>
    </xf>
    <xf numFmtId="0" fontId="1" fillId="0" borderId="0" xfId="0" applyFont="1" applyAlignment="1" applyProtection="1">
      <alignment horizontal="left"/>
      <protection hidden="1"/>
    </xf>
    <xf numFmtId="0" fontId="30" fillId="0" borderId="0" xfId="0" applyFont="1" applyAlignment="1" applyProtection="1">
      <alignment/>
      <protection hidden="1"/>
    </xf>
    <xf numFmtId="0" fontId="0" fillId="7" borderId="37" xfId="0" applyFill="1" applyBorder="1" applyAlignment="1" applyProtection="1">
      <alignment horizontal="center"/>
      <protection hidden="1"/>
    </xf>
    <xf numFmtId="4" fontId="5" fillId="0" borderId="0" xfId="0" applyNumberFormat="1" applyFont="1" applyAlignment="1" applyProtection="1">
      <alignment horizontal="center"/>
      <protection hidden="1"/>
    </xf>
    <xf numFmtId="4" fontId="1" fillId="0" borderId="0" xfId="0" applyNumberFormat="1" applyFont="1" applyAlignment="1" applyProtection="1">
      <alignment horizontal="center"/>
      <protection hidden="1"/>
    </xf>
    <xf numFmtId="0" fontId="0" fillId="0" borderId="19" xfId="0" applyBorder="1" applyAlignment="1" applyProtection="1">
      <alignment/>
      <protection hidden="1"/>
    </xf>
    <xf numFmtId="4" fontId="1" fillId="0" borderId="19"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vertical="center"/>
      <protection hidden="1"/>
    </xf>
    <xf numFmtId="0" fontId="8" fillId="0" borderId="0" xfId="0" applyFont="1" applyAlignment="1" applyProtection="1">
      <alignment/>
      <protection hidden="1"/>
    </xf>
    <xf numFmtId="0" fontId="0" fillId="8" borderId="0" xfId="0" applyFill="1" applyAlignment="1" applyProtection="1">
      <alignment/>
      <protection hidden="1"/>
    </xf>
    <xf numFmtId="0" fontId="0" fillId="8" borderId="0" xfId="0" applyFill="1" applyAlignment="1" applyProtection="1">
      <alignment horizontal="center"/>
      <protection hidden="1"/>
    </xf>
    <xf numFmtId="49" fontId="0" fillId="0" borderId="0" xfId="0" applyNumberFormat="1" applyAlignment="1" applyProtection="1">
      <alignment/>
      <protection hidden="1"/>
    </xf>
    <xf numFmtId="0" fontId="26" fillId="0" borderId="0" xfId="0" applyFont="1" applyAlignment="1" applyProtection="1">
      <alignment horizontal="center"/>
      <protection hidden="1"/>
    </xf>
    <xf numFmtId="0" fontId="26" fillId="0" borderId="0" xfId="0" applyFont="1" applyBorder="1" applyAlignment="1" applyProtection="1">
      <alignment horizontal="right"/>
      <protection hidden="1"/>
    </xf>
    <xf numFmtId="0" fontId="26" fillId="0" borderId="0" xfId="0" applyFont="1" applyFill="1" applyBorder="1" applyAlignment="1" applyProtection="1">
      <alignment horizontal="right"/>
      <protection hidden="1"/>
    </xf>
    <xf numFmtId="0" fontId="31" fillId="0" borderId="0" xfId="0" applyFont="1" applyAlignment="1" applyProtection="1">
      <alignment horizontal="center"/>
      <protection hidden="1"/>
    </xf>
    <xf numFmtId="0" fontId="31" fillId="0" borderId="36" xfId="0" applyFont="1" applyBorder="1" applyAlignment="1" applyProtection="1">
      <alignment vertical="center"/>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4" fillId="0" borderId="0" xfId="0" applyFont="1" applyAlignment="1" applyProtection="1">
      <alignment horizontal="center"/>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4" fillId="0" borderId="0" xfId="0" applyFont="1" applyBorder="1" applyAlignment="1" applyProtection="1">
      <alignment/>
      <protection hidden="1"/>
    </xf>
    <xf numFmtId="0" fontId="2" fillId="0" borderId="0" xfId="0" applyFont="1" applyFill="1" applyBorder="1" applyAlignment="1" applyProtection="1">
      <alignment horizontal="center"/>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4" fillId="0" borderId="0" xfId="0" applyFont="1" applyFill="1" applyBorder="1" applyAlignment="1" applyProtection="1">
      <alignment/>
      <protection hidden="1"/>
    </xf>
    <xf numFmtId="14" fontId="4" fillId="0" borderId="0" xfId="0" applyNumberFormat="1" applyFont="1" applyBorder="1" applyAlignment="1" applyProtection="1">
      <alignment/>
      <protection hidden="1"/>
    </xf>
    <xf numFmtId="14" fontId="0" fillId="0" borderId="0" xfId="0" applyNumberFormat="1" applyBorder="1" applyAlignment="1" applyProtection="1">
      <alignment/>
      <protection hidden="1"/>
    </xf>
    <xf numFmtId="4" fontId="10" fillId="0" borderId="0" xfId="0" applyNumberFormat="1" applyFont="1" applyAlignment="1" applyProtection="1">
      <alignment/>
      <protection hidden="1"/>
    </xf>
    <xf numFmtId="4" fontId="3" fillId="0" borderId="0" xfId="0" applyNumberFormat="1" applyFont="1" applyAlignment="1" applyProtection="1">
      <alignment horizontal="left"/>
      <protection locked="0"/>
    </xf>
    <xf numFmtId="4" fontId="3" fillId="0" borderId="0" xfId="0" applyNumberFormat="1" applyFont="1" applyAlignment="1" applyProtection="1">
      <alignment horizontal="center"/>
      <protection locked="0"/>
    </xf>
    <xf numFmtId="0" fontId="0" fillId="0" borderId="0" xfId="0" applyFill="1" applyAlignment="1" applyProtection="1">
      <alignment/>
      <protection hidden="1"/>
    </xf>
    <xf numFmtId="0" fontId="0" fillId="0" borderId="0" xfId="0"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0" xfId="0" applyFont="1" applyBorder="1" applyAlignment="1" applyProtection="1">
      <alignment/>
      <protection hidden="1"/>
    </xf>
    <xf numFmtId="0" fontId="8" fillId="0" borderId="38" xfId="0" applyFont="1" applyBorder="1" applyAlignment="1" applyProtection="1">
      <alignment/>
      <protection hidden="1"/>
    </xf>
    <xf numFmtId="14" fontId="8" fillId="0" borderId="38" xfId="0" applyNumberFormat="1" applyFont="1" applyBorder="1" applyAlignment="1" applyProtection="1">
      <alignment/>
      <protection hidden="1"/>
    </xf>
    <xf numFmtId="0" fontId="35" fillId="0" borderId="0" xfId="0" applyFont="1" applyAlignment="1" applyProtection="1">
      <alignment/>
      <protection hidden="1"/>
    </xf>
    <xf numFmtId="14" fontId="0" fillId="0" borderId="0" xfId="0" applyNumberFormat="1" applyAlignment="1" applyProtection="1">
      <alignment/>
      <protection hidden="1" locked="0"/>
    </xf>
    <xf numFmtId="0" fontId="30" fillId="0" borderId="0" xfId="0" applyFont="1" applyAlignment="1" applyProtection="1">
      <alignment horizontal="center"/>
      <protection hidden="1"/>
    </xf>
    <xf numFmtId="14" fontId="30" fillId="0" borderId="0" xfId="0" applyNumberFormat="1" applyFont="1" applyAlignment="1" applyProtection="1">
      <alignment/>
      <protection hidden="1"/>
    </xf>
    <xf numFmtId="192" fontId="0" fillId="0" borderId="0" xfId="0" applyNumberFormat="1" applyBorder="1" applyAlignment="1" applyProtection="1">
      <alignment/>
      <protection hidden="1"/>
    </xf>
    <xf numFmtId="0" fontId="36" fillId="0" borderId="0" xfId="0" applyFont="1" applyAlignment="1" applyProtection="1">
      <alignment/>
      <protection hidden="1"/>
    </xf>
    <xf numFmtId="4" fontId="5" fillId="0" borderId="0" xfId="0" applyNumberFormat="1" applyFont="1" applyAlignment="1" applyProtection="1">
      <alignment horizontal="left"/>
      <protection hidden="1"/>
    </xf>
    <xf numFmtId="14" fontId="7" fillId="0" borderId="38" xfId="0" applyNumberFormat="1" applyFont="1" applyBorder="1" applyAlignment="1" applyProtection="1">
      <alignment/>
      <protection hidden="1"/>
    </xf>
    <xf numFmtId="4" fontId="7" fillId="0" borderId="0" xfId="0" applyNumberFormat="1" applyFont="1" applyAlignment="1" applyProtection="1">
      <alignment horizontal="left"/>
      <protection hidden="1"/>
    </xf>
    <xf numFmtId="0" fontId="37" fillId="0" borderId="0" xfId="0" applyFont="1" applyBorder="1" applyAlignment="1" applyProtection="1">
      <alignment/>
      <protection hidden="1"/>
    </xf>
    <xf numFmtId="0" fontId="0" fillId="0" borderId="36" xfId="0" applyBorder="1" applyAlignment="1" applyProtection="1">
      <alignment/>
      <protection hidden="1"/>
    </xf>
    <xf numFmtId="192" fontId="0" fillId="0" borderId="36" xfId="0" applyNumberFormat="1" applyBorder="1" applyAlignment="1" applyProtection="1">
      <alignment/>
      <protection hidden="1"/>
    </xf>
    <xf numFmtId="189" fontId="0" fillId="0" borderId="39" xfId="21" applyNumberFormat="1" applyBorder="1" applyAlignment="1" applyProtection="1">
      <alignment/>
      <protection hidden="1"/>
    </xf>
    <xf numFmtId="0" fontId="0" fillId="0" borderId="4" xfId="0" applyBorder="1" applyAlignment="1" applyProtection="1">
      <alignment/>
      <protection hidden="1"/>
    </xf>
    <xf numFmtId="14" fontId="0" fillId="0" borderId="6" xfId="0" applyNumberFormat="1" applyBorder="1" applyAlignment="1" applyProtection="1">
      <alignment/>
      <protection hidden="1"/>
    </xf>
    <xf numFmtId="14" fontId="4" fillId="0" borderId="6" xfId="0" applyNumberFormat="1" applyFont="1" applyBorder="1" applyAlignment="1" applyProtection="1">
      <alignment/>
      <protection hidden="1"/>
    </xf>
    <xf numFmtId="0" fontId="0" fillId="0" borderId="6" xfId="0" applyBorder="1" applyAlignment="1" applyProtection="1">
      <alignment/>
      <protection hidden="1"/>
    </xf>
    <xf numFmtId="0" fontId="0" fillId="0" borderId="40" xfId="0" applyBorder="1" applyAlignment="1" applyProtection="1">
      <alignment/>
      <protection hidden="1"/>
    </xf>
    <xf numFmtId="0" fontId="0" fillId="0" borderId="38" xfId="0" applyBorder="1" applyAlignment="1" applyProtection="1">
      <alignment/>
      <protection hidden="1"/>
    </xf>
    <xf numFmtId="14" fontId="0" fillId="0" borderId="38" xfId="0" applyNumberFormat="1" applyBorder="1" applyAlignment="1" applyProtection="1">
      <alignment/>
      <protection hidden="1"/>
    </xf>
    <xf numFmtId="0" fontId="0" fillId="0" borderId="41" xfId="0" applyBorder="1" applyAlignment="1" applyProtection="1">
      <alignment/>
      <protection hidden="1"/>
    </xf>
    <xf numFmtId="0" fontId="31" fillId="0" borderId="8" xfId="0" applyFont="1" applyBorder="1" applyAlignment="1" applyProtection="1">
      <alignment horizontal="center"/>
      <protection hidden="1"/>
    </xf>
    <xf numFmtId="14" fontId="38" fillId="2" borderId="0" xfId="0" applyNumberFormat="1" applyFont="1" applyFill="1" applyBorder="1" applyAlignment="1" applyProtection="1">
      <alignment horizontal="center"/>
      <protection locked="0"/>
    </xf>
    <xf numFmtId="0" fontId="0" fillId="0" borderId="0" xfId="0" applyAlignment="1" applyProtection="1">
      <alignment/>
      <protection/>
    </xf>
    <xf numFmtId="0" fontId="7" fillId="0" borderId="0" xfId="0" applyFont="1" applyAlignment="1" applyProtection="1">
      <alignment horizontal="center"/>
      <protection hidden="1"/>
    </xf>
    <xf numFmtId="4" fontId="3" fillId="0" borderId="38" xfId="0" applyNumberFormat="1" applyFont="1" applyBorder="1" applyAlignment="1" applyProtection="1">
      <alignment horizontal="left"/>
      <protection locked="0"/>
    </xf>
    <xf numFmtId="180" fontId="5" fillId="0" borderId="19" xfId="0" applyNumberFormat="1" applyFont="1" applyBorder="1" applyAlignment="1" applyProtection="1">
      <alignment horizontal="left" indent="2"/>
      <protection hidden="1"/>
    </xf>
    <xf numFmtId="4" fontId="1" fillId="0" borderId="0" xfId="0" applyNumberFormat="1" applyFont="1" applyAlignment="1" applyProtection="1">
      <alignment/>
      <protection hidden="1"/>
    </xf>
    <xf numFmtId="4" fontId="0" fillId="0" borderId="0" xfId="0" applyNumberFormat="1" applyAlignment="1" applyProtection="1">
      <alignment/>
      <protection hidden="1"/>
    </xf>
    <xf numFmtId="4" fontId="2" fillId="2" borderId="24" xfId="0" applyNumberFormat="1" applyFont="1" applyFill="1" applyBorder="1" applyAlignment="1" applyProtection="1">
      <alignment/>
      <protection locked="0"/>
    </xf>
    <xf numFmtId="4" fontId="4" fillId="2" borderId="24" xfId="0" applyNumberFormat="1" applyFont="1" applyFill="1" applyBorder="1" applyAlignment="1" applyProtection="1">
      <alignment/>
      <protection locked="0"/>
    </xf>
    <xf numFmtId="4" fontId="8" fillId="0" borderId="0" xfId="0" applyNumberFormat="1" applyFont="1" applyAlignment="1" applyProtection="1">
      <alignment/>
      <protection hidden="1"/>
    </xf>
    <xf numFmtId="49" fontId="1" fillId="2" borderId="0" xfId="0" applyNumberFormat="1" applyFont="1" applyFill="1" applyAlignment="1" applyProtection="1">
      <alignment horizontal="center"/>
      <protection locked="0"/>
    </xf>
    <xf numFmtId="4" fontId="7" fillId="0" borderId="0" xfId="0" applyNumberFormat="1" applyFont="1" applyAlignment="1" applyProtection="1">
      <alignment horizontal="center"/>
      <protection hidden="1"/>
    </xf>
    <xf numFmtId="0" fontId="0" fillId="0" borderId="19" xfId="0" applyBorder="1" applyAlignment="1" applyProtection="1">
      <alignment horizontal="center" vertical="center"/>
      <protection hidden="1"/>
    </xf>
    <xf numFmtId="0" fontId="1" fillId="0" borderId="0"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33" fillId="0" borderId="0" xfId="0" applyFont="1" applyBorder="1" applyAlignment="1" applyProtection="1">
      <alignment vertical="center"/>
      <protection hidden="1"/>
    </xf>
    <xf numFmtId="4" fontId="1" fillId="0" borderId="19" xfId="0" applyNumberFormat="1" applyFont="1" applyBorder="1" applyAlignment="1" applyProtection="1">
      <alignment vertical="center"/>
      <protection hidden="1"/>
    </xf>
    <xf numFmtId="175" fontId="3" fillId="0" borderId="0" xfId="0" applyNumberFormat="1" applyFont="1" applyAlignment="1" applyProtection="1">
      <alignment horizontal="center"/>
      <protection locked="0"/>
    </xf>
    <xf numFmtId="0" fontId="32" fillId="0" borderId="0" xfId="0" applyFont="1" applyAlignment="1" applyProtection="1">
      <alignment/>
      <protection hidden="1"/>
    </xf>
    <xf numFmtId="4" fontId="0" fillId="0" borderId="0" xfId="0" applyNumberFormat="1" applyBorder="1" applyAlignment="1" applyProtection="1">
      <alignment/>
      <protection hidden="1"/>
    </xf>
    <xf numFmtId="0" fontId="0" fillId="0" borderId="38" xfId="0" applyFill="1" applyBorder="1" applyAlignment="1" applyProtection="1">
      <alignment/>
      <protection hidden="1"/>
    </xf>
    <xf numFmtId="0" fontId="0" fillId="0" borderId="38" xfId="0" applyBorder="1" applyAlignment="1" applyProtection="1">
      <alignment horizontal="center"/>
      <protection hidden="1"/>
    </xf>
    <xf numFmtId="4" fontId="0" fillId="0" borderId="38" xfId="0" applyNumberFormat="1" applyBorder="1" applyAlignment="1" applyProtection="1">
      <alignment/>
      <protection hidden="1"/>
    </xf>
    <xf numFmtId="0" fontId="8" fillId="0" borderId="19" xfId="0" applyFont="1" applyFill="1" applyBorder="1" applyAlignment="1" applyProtection="1">
      <alignment/>
      <protection hidden="1"/>
    </xf>
    <xf numFmtId="4" fontId="32" fillId="0" borderId="0" xfId="0" applyNumberFormat="1" applyFont="1" applyAlignment="1" applyProtection="1">
      <alignment horizontal="right"/>
      <protection hidden="1"/>
    </xf>
    <xf numFmtId="4" fontId="1" fillId="0" borderId="0" xfId="0" applyNumberFormat="1" applyFont="1" applyBorder="1" applyAlignment="1" applyProtection="1">
      <alignment/>
      <protection hidden="1"/>
    </xf>
    <xf numFmtId="4" fontId="7" fillId="0" borderId="19" xfId="0" applyNumberFormat="1" applyFont="1" applyBorder="1" applyAlignment="1" applyProtection="1">
      <alignment/>
      <protection hidden="1"/>
    </xf>
    <xf numFmtId="0" fontId="0" fillId="0" borderId="0" xfId="0" applyAlignment="1" applyProtection="1">
      <alignment horizontal="center"/>
      <protection hidden="1" locked="0"/>
    </xf>
    <xf numFmtId="0" fontId="0" fillId="0" borderId="0" xfId="0" applyFont="1" applyAlignment="1" applyProtection="1">
      <alignment horizontal="center"/>
      <protection hidden="1"/>
    </xf>
    <xf numFmtId="0" fontId="47" fillId="0" borderId="0" xfId="0" applyFont="1" applyAlignment="1" applyProtection="1">
      <alignment horizontal="left"/>
      <protection hidden="1"/>
    </xf>
    <xf numFmtId="0" fontId="48" fillId="0" borderId="38" xfId="0" applyFont="1" applyBorder="1" applyAlignment="1" applyProtection="1">
      <alignment vertical="center"/>
      <protection hidden="1"/>
    </xf>
    <xf numFmtId="0" fontId="49" fillId="0" borderId="0" xfId="0" applyFont="1" applyAlignment="1" applyProtection="1">
      <alignment horizontal="left"/>
      <protection hidden="1"/>
    </xf>
    <xf numFmtId="0" fontId="49" fillId="0" borderId="8" xfId="0" applyFont="1" applyBorder="1" applyAlignment="1" applyProtection="1">
      <alignment horizontal="left"/>
      <protection hidden="1"/>
    </xf>
    <xf numFmtId="0" fontId="50" fillId="0" borderId="17" xfId="16" applyFont="1" applyBorder="1" applyAlignment="1">
      <alignment horizontal="center"/>
      <protection/>
    </xf>
    <xf numFmtId="175" fontId="14" fillId="0" borderId="42" xfId="16" applyNumberFormat="1" applyBorder="1" applyAlignment="1" applyProtection="1">
      <alignment horizontal="center"/>
      <protection/>
    </xf>
    <xf numFmtId="1" fontId="14" fillId="0" borderId="43" xfId="16" applyNumberFormat="1" applyBorder="1" applyAlignment="1" applyProtection="1">
      <alignment horizontal="center"/>
      <protection/>
    </xf>
    <xf numFmtId="0" fontId="28" fillId="0" borderId="44" xfId="16" applyFont="1" applyBorder="1" applyAlignment="1" applyProtection="1">
      <alignment horizontal="left" indent="1"/>
      <protection locked="0"/>
    </xf>
    <xf numFmtId="4" fontId="28" fillId="0" borderId="45" xfId="16" applyNumberFormat="1" applyFont="1" applyBorder="1" applyAlignment="1" applyProtection="1">
      <alignment horizontal="center"/>
      <protection locked="0"/>
    </xf>
    <xf numFmtId="20" fontId="28" fillId="0" borderId="43" xfId="16" applyNumberFormat="1" applyFont="1" applyBorder="1" applyAlignment="1" applyProtection="1">
      <alignment horizontal="center"/>
      <protection locked="0"/>
    </xf>
    <xf numFmtId="20" fontId="28" fillId="0" borderId="44" xfId="16" applyNumberFormat="1" applyFont="1" applyBorder="1" applyAlignment="1" applyProtection="1">
      <alignment horizontal="center"/>
      <protection locked="0"/>
    </xf>
    <xf numFmtId="164" fontId="22" fillId="0" borderId="46" xfId="16" applyNumberFormat="1" applyFont="1" applyBorder="1" applyAlignment="1">
      <alignment horizontal="center"/>
      <protection/>
    </xf>
    <xf numFmtId="169" fontId="14" fillId="0" borderId="45" xfId="16" applyNumberFormat="1" applyBorder="1" applyAlignment="1">
      <alignment/>
      <protection/>
    </xf>
    <xf numFmtId="20" fontId="14" fillId="0" borderId="43" xfId="16" applyNumberFormat="1" applyBorder="1" applyAlignment="1" applyProtection="1">
      <alignment horizontal="center"/>
      <protection/>
    </xf>
    <xf numFmtId="2" fontId="14" fillId="0" borderId="44" xfId="16" applyNumberFormat="1" applyFont="1" applyBorder="1" applyAlignment="1" applyProtection="1">
      <alignment horizontal="right"/>
      <protection/>
    </xf>
    <xf numFmtId="0" fontId="16" fillId="0" borderId="0" xfId="16" applyFont="1" applyAlignment="1">
      <alignment/>
      <protection/>
    </xf>
    <xf numFmtId="4" fontId="10" fillId="8" borderId="0" xfId="0" applyNumberFormat="1" applyFont="1" applyFill="1" applyAlignment="1" applyProtection="1">
      <alignment/>
      <protection locked="0"/>
    </xf>
    <xf numFmtId="4" fontId="10" fillId="6" borderId="0" xfId="0" applyNumberFormat="1" applyFont="1" applyFill="1" applyAlignment="1" applyProtection="1">
      <alignment/>
      <protection hidden="1"/>
    </xf>
    <xf numFmtId="4" fontId="10" fillId="6" borderId="0" xfId="0" applyNumberFormat="1" applyFont="1" applyFill="1" applyAlignment="1" applyProtection="1">
      <alignment horizontal="right"/>
      <protection hidden="1"/>
    </xf>
    <xf numFmtId="4" fontId="10" fillId="6" borderId="38" xfId="0" applyNumberFormat="1" applyFont="1" applyFill="1" applyBorder="1" applyAlignment="1" applyProtection="1">
      <alignment/>
      <protection hidden="1"/>
    </xf>
    <xf numFmtId="4" fontId="0" fillId="6" borderId="0" xfId="0" applyNumberFormat="1" applyFont="1" applyFill="1" applyAlignment="1" applyProtection="1">
      <alignment horizontal="right"/>
      <protection hidden="1"/>
    </xf>
    <xf numFmtId="4" fontId="10" fillId="6" borderId="38" xfId="0" applyNumberFormat="1" applyFont="1" applyFill="1" applyBorder="1" applyAlignment="1" applyProtection="1">
      <alignment horizontal="right"/>
      <protection locked="0"/>
    </xf>
    <xf numFmtId="49" fontId="11" fillId="6" borderId="0" xfId="0" applyNumberFormat="1" applyFont="1" applyFill="1" applyAlignment="1" applyProtection="1">
      <alignment horizontal="left"/>
      <protection hidden="1"/>
    </xf>
    <xf numFmtId="4" fontId="10" fillId="6" borderId="0" xfId="0" applyNumberFormat="1" applyFont="1" applyFill="1" applyAlignment="1">
      <alignment/>
    </xf>
    <xf numFmtId="4" fontId="12" fillId="6" borderId="0" xfId="0" applyNumberFormat="1" applyFont="1" applyFill="1" applyAlignment="1" applyProtection="1">
      <alignment/>
      <protection hidden="1"/>
    </xf>
    <xf numFmtId="4" fontId="3" fillId="0" borderId="0" xfId="0" applyNumberFormat="1" applyFont="1" applyFill="1" applyAlignment="1" applyProtection="1">
      <alignment horizontal="left"/>
      <protection locked="0"/>
    </xf>
    <xf numFmtId="4" fontId="3" fillId="0" borderId="38" xfId="0" applyNumberFormat="1" applyFont="1" applyFill="1" applyBorder="1" applyAlignment="1" applyProtection="1">
      <alignment/>
      <protection locked="0"/>
    </xf>
    <xf numFmtId="4" fontId="3" fillId="0" borderId="0" xfId="0" applyNumberFormat="1" applyFont="1" applyFill="1" applyAlignment="1" applyProtection="1">
      <alignment/>
      <protection locked="0"/>
    </xf>
    <xf numFmtId="0" fontId="0" fillId="0" borderId="0" xfId="0" applyFill="1" applyBorder="1" applyAlignment="1" applyProtection="1">
      <alignment/>
      <protection hidden="1"/>
    </xf>
    <xf numFmtId="0" fontId="52" fillId="0" borderId="0" xfId="0" applyFont="1" applyBorder="1" applyAlignment="1" applyProtection="1">
      <alignment horizontal="center"/>
      <protection hidden="1"/>
    </xf>
    <xf numFmtId="0" fontId="52" fillId="0" borderId="0" xfId="0" applyFont="1" applyFill="1" applyBorder="1" applyAlignment="1" applyProtection="1">
      <alignment/>
      <protection hidden="1"/>
    </xf>
    <xf numFmtId="0" fontId="52" fillId="0" borderId="0" xfId="0" applyFont="1" applyBorder="1" applyAlignment="1" applyProtection="1">
      <alignment/>
      <protection hidden="1"/>
    </xf>
    <xf numFmtId="49" fontId="3" fillId="0" borderId="0" xfId="0" applyNumberFormat="1" applyFont="1" applyAlignment="1" applyProtection="1">
      <alignment horizontal="center"/>
      <protection locked="0"/>
    </xf>
    <xf numFmtId="4" fontId="0" fillId="6" borderId="0" xfId="0" applyNumberFormat="1" applyFont="1" applyFill="1" applyAlignment="1" applyProtection="1">
      <alignment horizontal="right"/>
      <protection hidden="1" locked="0"/>
    </xf>
    <xf numFmtId="49" fontId="7" fillId="0" borderId="0" xfId="0" applyNumberFormat="1" applyFont="1" applyAlignment="1" applyProtection="1">
      <alignment/>
      <protection hidden="1"/>
    </xf>
    <xf numFmtId="49" fontId="56" fillId="0" borderId="0" xfId="0" applyNumberFormat="1" applyFont="1" applyAlignment="1" applyProtection="1">
      <alignment horizontal="center"/>
      <protection hidden="1"/>
    </xf>
    <xf numFmtId="0" fontId="41" fillId="0" borderId="0" xfId="0" applyFont="1" applyAlignment="1" applyProtection="1">
      <alignment horizontal="right"/>
      <protection hidden="1"/>
    </xf>
    <xf numFmtId="14" fontId="45" fillId="0" borderId="0" xfId="0" applyNumberFormat="1" applyFont="1" applyAlignment="1">
      <alignment horizontal="center" wrapText="1"/>
    </xf>
    <xf numFmtId="14" fontId="8" fillId="0" borderId="0" xfId="0" applyNumberFormat="1" applyFont="1" applyAlignment="1" applyProtection="1">
      <alignment horizontal="center"/>
      <protection hidden="1"/>
    </xf>
    <xf numFmtId="14" fontId="0" fillId="0" borderId="19" xfId="0" applyNumberFormat="1" applyBorder="1" applyAlignment="1" applyProtection="1">
      <alignment horizontal="center"/>
      <protection hidden="1"/>
    </xf>
    <xf numFmtId="4" fontId="5" fillId="0" borderId="0" xfId="0" applyNumberFormat="1" applyFont="1" applyBorder="1" applyAlignment="1" applyProtection="1">
      <alignment horizontal="center"/>
      <protection hidden="1"/>
    </xf>
    <xf numFmtId="14" fontId="0" fillId="0" borderId="19" xfId="0" applyNumberFormat="1" applyFont="1" applyBorder="1" applyAlignment="1" applyProtection="1">
      <alignment horizontal="center"/>
      <protection hidden="1"/>
    </xf>
    <xf numFmtId="14" fontId="0" fillId="2" borderId="19" xfId="0" applyNumberFormat="1" applyFont="1" applyFill="1" applyBorder="1" applyAlignment="1" applyProtection="1">
      <alignment horizontal="center"/>
      <protection hidden="1" locked="0"/>
    </xf>
    <xf numFmtId="0" fontId="9" fillId="0" borderId="47" xfId="0" applyFont="1" applyBorder="1" applyAlignment="1" applyProtection="1">
      <alignment/>
      <protection hidden="1"/>
    </xf>
    <xf numFmtId="0" fontId="9" fillId="0" borderId="36" xfId="0" applyFont="1" applyBorder="1" applyAlignment="1" applyProtection="1">
      <alignment/>
      <protection hidden="1"/>
    </xf>
    <xf numFmtId="0" fontId="9" fillId="0" borderId="4" xfId="0" applyFont="1" applyBorder="1" applyAlignment="1" applyProtection="1">
      <alignment/>
      <protection hidden="1"/>
    </xf>
    <xf numFmtId="0" fontId="26" fillId="0" borderId="0" xfId="0" applyFont="1" applyAlignment="1" applyProtection="1">
      <alignment horizontal="right"/>
      <protection hidden="1" locked="0"/>
    </xf>
    <xf numFmtId="4" fontId="1" fillId="2" borderId="0" xfId="0" applyNumberFormat="1" applyFont="1" applyFill="1" applyAlignment="1" applyProtection="1">
      <alignment horizontal="center"/>
      <protection hidden="1" locked="0"/>
    </xf>
    <xf numFmtId="0" fontId="0" fillId="2" borderId="0" xfId="0" applyFill="1" applyAlignment="1" applyProtection="1">
      <alignment/>
      <protection hidden="1" locked="0"/>
    </xf>
    <xf numFmtId="0" fontId="0" fillId="0" borderId="38" xfId="0" applyBorder="1" applyAlignment="1" applyProtection="1">
      <alignment horizontal="right"/>
      <protection hidden="1"/>
    </xf>
    <xf numFmtId="49" fontId="55" fillId="2" borderId="38" xfId="0" applyNumberFormat="1" applyFont="1" applyFill="1" applyBorder="1" applyAlignment="1" applyProtection="1">
      <alignment horizontal="center"/>
      <protection hidden="1" locked="0"/>
    </xf>
    <xf numFmtId="4" fontId="1" fillId="2" borderId="38" xfId="0" applyNumberFormat="1" applyFont="1" applyFill="1" applyBorder="1" applyAlignment="1" applyProtection="1">
      <alignment horizontal="center"/>
      <protection hidden="1" locked="0"/>
    </xf>
    <xf numFmtId="0" fontId="7" fillId="0" borderId="38" xfId="0" applyFont="1" applyBorder="1" applyAlignment="1" applyProtection="1">
      <alignment horizontal="center"/>
      <protection hidden="1"/>
    </xf>
    <xf numFmtId="4" fontId="3" fillId="0" borderId="0" xfId="0" applyNumberFormat="1" applyFont="1" applyAlignment="1" applyProtection="1">
      <alignment/>
      <protection hidden="1" locked="0"/>
    </xf>
    <xf numFmtId="4" fontId="3" fillId="0" borderId="38" xfId="0" applyNumberFormat="1" applyFont="1" applyBorder="1" applyAlignment="1" applyProtection="1">
      <alignment horizontal="center"/>
      <protection hidden="1" locked="0"/>
    </xf>
    <xf numFmtId="4" fontId="10" fillId="6" borderId="0" xfId="0" applyNumberFormat="1" applyFont="1" applyFill="1" applyAlignment="1" applyProtection="1">
      <alignment horizontal="center"/>
      <protection hidden="1"/>
    </xf>
    <xf numFmtId="4" fontId="10" fillId="0" borderId="0" xfId="0" applyNumberFormat="1" applyFont="1" applyFill="1" applyAlignment="1" applyProtection="1">
      <alignment/>
      <protection hidden="1"/>
    </xf>
    <xf numFmtId="4" fontId="10" fillId="0" borderId="0" xfId="0" applyNumberFormat="1" applyFont="1" applyAlignment="1" applyProtection="1">
      <alignment/>
      <protection hidden="1" locked="0"/>
    </xf>
    <xf numFmtId="4" fontId="10" fillId="0" borderId="0" xfId="0" applyNumberFormat="1" applyFont="1" applyAlignment="1" applyProtection="1">
      <alignment horizontal="center"/>
      <protection hidden="1" locked="0"/>
    </xf>
    <xf numFmtId="4" fontId="57" fillId="6" borderId="0" xfId="0" applyNumberFormat="1" applyFont="1" applyFill="1" applyAlignment="1" applyProtection="1">
      <alignment horizontal="left"/>
      <protection hidden="1"/>
    </xf>
    <xf numFmtId="4" fontId="58" fillId="6" borderId="0" xfId="0" applyNumberFormat="1" applyFont="1" applyFill="1" applyAlignment="1" applyProtection="1">
      <alignment/>
      <protection hidden="1"/>
    </xf>
    <xf numFmtId="49" fontId="3" fillId="2" borderId="24" xfId="0" applyNumberFormat="1" applyFont="1" applyFill="1" applyBorder="1" applyAlignment="1" applyProtection="1">
      <alignment horizontal="center"/>
      <protection locked="0"/>
    </xf>
    <xf numFmtId="4" fontId="10" fillId="0" borderId="0" xfId="0" applyNumberFormat="1" applyFont="1" applyAlignment="1" applyProtection="1">
      <alignment horizontal="center"/>
      <protection locked="0"/>
    </xf>
    <xf numFmtId="4" fontId="3" fillId="2" borderId="24" xfId="0" applyNumberFormat="1" applyFont="1" applyFill="1" applyBorder="1" applyAlignment="1" applyProtection="1">
      <alignment horizontal="left"/>
      <protection locked="0"/>
    </xf>
    <xf numFmtId="4" fontId="3" fillId="2" borderId="24" xfId="0" applyNumberFormat="1" applyFont="1" applyFill="1" applyBorder="1" applyAlignment="1" applyProtection="1">
      <alignment/>
      <protection locked="0"/>
    </xf>
    <xf numFmtId="4" fontId="3" fillId="0" borderId="0" xfId="0" applyNumberFormat="1" applyFont="1" applyAlignment="1" applyProtection="1">
      <alignment horizontal="right"/>
      <protection locked="0"/>
    </xf>
    <xf numFmtId="14" fontId="3" fillId="0" borderId="0" xfId="0" applyNumberFormat="1" applyFont="1" applyAlignment="1" applyProtection="1">
      <alignment horizontal="center"/>
      <protection locked="0"/>
    </xf>
    <xf numFmtId="4" fontId="1" fillId="2" borderId="0" xfId="0" applyNumberFormat="1" applyFont="1" applyFill="1" applyAlignment="1" applyProtection="1" quotePrefix="1">
      <alignment/>
      <protection hidden="1" locked="0"/>
    </xf>
    <xf numFmtId="4" fontId="32" fillId="0" borderId="0" xfId="0" applyNumberFormat="1" applyFont="1" applyAlignment="1" applyProtection="1">
      <alignment horizontal="center"/>
      <protection hidden="1"/>
    </xf>
    <xf numFmtId="0" fontId="33" fillId="0" borderId="19" xfId="0" applyFont="1" applyBorder="1" applyAlignment="1" applyProtection="1">
      <alignment horizontal="center" vertical="center"/>
      <protection hidden="1"/>
    </xf>
    <xf numFmtId="0" fontId="1" fillId="8" borderId="24" xfId="0" applyFont="1" applyFill="1" applyBorder="1" applyAlignment="1" applyProtection="1">
      <alignment/>
      <protection hidden="1" locked="0"/>
    </xf>
    <xf numFmtId="0" fontId="47" fillId="0" borderId="8" xfId="0" applyFont="1" applyBorder="1" applyAlignment="1" applyProtection="1">
      <alignment horizontal="left"/>
      <protection hidden="1"/>
    </xf>
    <xf numFmtId="0" fontId="0" fillId="0" borderId="19" xfId="0" applyBorder="1" applyAlignment="1" applyProtection="1">
      <alignment horizontal="left"/>
      <protection hidden="1"/>
    </xf>
    <xf numFmtId="0" fontId="8" fillId="0" borderId="0" xfId="0" applyFont="1" applyBorder="1" applyAlignment="1" applyProtection="1">
      <alignment horizontal="left"/>
      <protection hidden="1"/>
    </xf>
    <xf numFmtId="49" fontId="8" fillId="0" borderId="19" xfId="0" applyNumberFormat="1" applyFont="1" applyFill="1" applyBorder="1" applyAlignment="1" applyProtection="1">
      <alignment horizontal="center"/>
      <protection hidden="1"/>
    </xf>
    <xf numFmtId="0" fontId="40" fillId="0" borderId="19" xfId="0" applyFont="1" applyBorder="1" applyAlignment="1" applyProtection="1">
      <alignment horizontal="left"/>
      <protection hidden="1"/>
    </xf>
    <xf numFmtId="0" fontId="14" fillId="0" borderId="9" xfId="16" applyBorder="1" applyAlignment="1" applyProtection="1">
      <alignment horizontal="center" vertical="center"/>
      <protection locked="0"/>
    </xf>
    <xf numFmtId="0" fontId="27" fillId="6" borderId="48" xfId="16" applyFont="1" applyFill="1" applyBorder="1" applyAlignment="1" applyProtection="1">
      <alignment horizontal="center" vertical="center"/>
      <protection locked="0"/>
    </xf>
    <xf numFmtId="0" fontId="7" fillId="0" borderId="0" xfId="0" applyFont="1" applyAlignment="1" applyProtection="1">
      <alignment/>
      <protection hidden="1"/>
    </xf>
    <xf numFmtId="49" fontId="1" fillId="2" borderId="0" xfId="0" applyNumberFormat="1" applyFont="1" applyFill="1" applyBorder="1" applyAlignment="1" applyProtection="1">
      <alignment horizontal="center"/>
      <protection locked="0"/>
    </xf>
    <xf numFmtId="4" fontId="0" fillId="0" borderId="0" xfId="0" applyNumberFormat="1" applyAlignment="1" applyProtection="1">
      <alignment vertical="center"/>
      <protection hidden="1"/>
    </xf>
    <xf numFmtId="4" fontId="7" fillId="0" borderId="0" xfId="0" applyNumberFormat="1" applyFont="1" applyAlignment="1" applyProtection="1">
      <alignment horizontal="center"/>
      <protection hidden="1"/>
    </xf>
    <xf numFmtId="4" fontId="39" fillId="0" borderId="0" xfId="0" applyNumberFormat="1" applyFont="1" applyAlignment="1" applyProtection="1">
      <alignment horizontal="center"/>
      <protection hidden="1"/>
    </xf>
    <xf numFmtId="4" fontId="23" fillId="2" borderId="0" xfId="0" applyNumberFormat="1" applyFont="1" applyFill="1" applyAlignment="1" applyProtection="1">
      <alignment horizontal="center"/>
      <protection hidden="1" locked="0"/>
    </xf>
    <xf numFmtId="0" fontId="23" fillId="2" borderId="0" xfId="0" applyFont="1" applyFill="1" applyAlignment="1" applyProtection="1">
      <alignment horizontal="center"/>
      <protection hidden="1" locked="0"/>
    </xf>
    <xf numFmtId="0" fontId="32" fillId="0" borderId="36" xfId="0" applyFont="1" applyBorder="1" applyAlignment="1" applyProtection="1">
      <alignment horizontal="center" vertical="center"/>
      <protection hidden="1"/>
    </xf>
    <xf numFmtId="0" fontId="32" fillId="0" borderId="38" xfId="0" applyFont="1" applyBorder="1" applyAlignment="1" applyProtection="1">
      <alignment horizontal="center" vertical="center"/>
      <protection hidden="1"/>
    </xf>
    <xf numFmtId="0" fontId="31" fillId="0" borderId="36" xfId="0" applyFont="1" applyBorder="1" applyAlignment="1" applyProtection="1">
      <alignment horizontal="center" vertical="center"/>
      <protection hidden="1"/>
    </xf>
    <xf numFmtId="0" fontId="31" fillId="0" borderId="38" xfId="0" applyFont="1" applyBorder="1" applyAlignment="1" applyProtection="1">
      <alignment horizontal="center" vertical="center"/>
      <protection hidden="1"/>
    </xf>
    <xf numFmtId="0" fontId="36" fillId="0" borderId="0" xfId="0" applyFont="1" applyAlignment="1" applyProtection="1">
      <alignment horizontal="right"/>
      <protection hidden="1"/>
    </xf>
    <xf numFmtId="4" fontId="1" fillId="2" borderId="0" xfId="0" applyNumberFormat="1" applyFont="1" applyFill="1" applyBorder="1" applyAlignment="1" applyProtection="1">
      <alignment/>
      <protection locked="0"/>
    </xf>
    <xf numFmtId="4" fontId="53" fillId="2" borderId="38" xfId="0" applyNumberFormat="1" applyFont="1" applyFill="1" applyBorder="1" applyAlignment="1" applyProtection="1">
      <alignment/>
      <protection locked="0"/>
    </xf>
    <xf numFmtId="4" fontId="7" fillId="0" borderId="49" xfId="0" applyNumberFormat="1" applyFont="1" applyBorder="1" applyAlignment="1" applyProtection="1">
      <alignment/>
      <protection hidden="1"/>
    </xf>
    <xf numFmtId="4" fontId="7" fillId="0" borderId="0" xfId="0" applyNumberFormat="1" applyFont="1" applyAlignment="1" applyProtection="1">
      <alignment/>
      <protection hidden="1"/>
    </xf>
    <xf numFmtId="4" fontId="40" fillId="0" borderId="0" xfId="0" applyNumberFormat="1" applyFont="1" applyBorder="1" applyAlignment="1" applyProtection="1">
      <alignment horizontal="center"/>
      <protection hidden="1"/>
    </xf>
    <xf numFmtId="4" fontId="54" fillId="2" borderId="38" xfId="0" applyNumberFormat="1" applyFont="1" applyFill="1" applyBorder="1" applyAlignment="1" applyProtection="1">
      <alignment horizontal="center"/>
      <protection hidden="1" locked="0"/>
    </xf>
    <xf numFmtId="4" fontId="26" fillId="2" borderId="19" xfId="0" applyNumberFormat="1" applyFont="1" applyFill="1" applyBorder="1" applyAlignment="1" applyProtection="1">
      <alignment horizontal="center"/>
      <protection locked="0"/>
    </xf>
    <xf numFmtId="0" fontId="26" fillId="2" borderId="19" xfId="0" applyFont="1" applyFill="1" applyBorder="1" applyAlignment="1" applyProtection="1">
      <alignment horizontal="center"/>
      <protection locked="0"/>
    </xf>
    <xf numFmtId="0" fontId="0" fillId="0" borderId="0" xfId="0" applyAlignment="1" applyProtection="1">
      <alignment vertical="center"/>
      <protection hidden="1"/>
    </xf>
    <xf numFmtId="0" fontId="44" fillId="0" borderId="1" xfId="0" applyFont="1" applyBorder="1" applyAlignment="1" applyProtection="1">
      <alignment horizontal="left" wrapText="1"/>
      <protection hidden="1"/>
    </xf>
    <xf numFmtId="0" fontId="44" fillId="0" borderId="0" xfId="0" applyFont="1" applyBorder="1" applyAlignment="1" applyProtection="1">
      <alignment horizontal="left" wrapText="1"/>
      <protection hidden="1"/>
    </xf>
    <xf numFmtId="0" fontId="17" fillId="0" borderId="31" xfId="16" applyFont="1" applyBorder="1" applyAlignment="1">
      <alignment horizontal="center" vertical="center"/>
      <protection/>
    </xf>
    <xf numFmtId="0" fontId="17" fillId="0" borderId="32" xfId="16" applyFont="1" applyBorder="1" applyAlignment="1">
      <alignment horizontal="center" vertical="center"/>
      <protection/>
    </xf>
    <xf numFmtId="0" fontId="17" fillId="0" borderId="33" xfId="16" applyFont="1" applyBorder="1" applyAlignment="1">
      <alignment horizontal="center" vertical="center"/>
      <protection/>
    </xf>
    <xf numFmtId="0" fontId="14" fillId="0" borderId="38" xfId="16" applyBorder="1" applyAlignment="1">
      <alignment horizontal="right" vertical="center"/>
      <protection/>
    </xf>
    <xf numFmtId="0" fontId="27" fillId="6" borderId="50" xfId="16" applyFont="1" applyFill="1" applyBorder="1" applyAlignment="1" applyProtection="1">
      <alignment horizontal="center" vertical="center"/>
      <protection locked="0"/>
    </xf>
    <xf numFmtId="0" fontId="27" fillId="6" borderId="51" xfId="16" applyFont="1" applyFill="1" applyBorder="1" applyAlignment="1" applyProtection="1">
      <alignment horizontal="center" vertical="center"/>
      <protection locked="0"/>
    </xf>
    <xf numFmtId="0" fontId="14" fillId="0" borderId="7" xfId="16" applyBorder="1" applyAlignment="1" applyProtection="1">
      <alignment horizontal="center" vertical="center"/>
      <protection locked="0"/>
    </xf>
    <xf numFmtId="0" fontId="14" fillId="0" borderId="8" xfId="16" applyBorder="1" applyAlignment="1" applyProtection="1">
      <alignment horizontal="center" vertical="center"/>
      <protection locked="0"/>
    </xf>
    <xf numFmtId="4" fontId="3" fillId="0" borderId="0" xfId="0" applyNumberFormat="1" applyFont="1" applyAlignment="1" applyProtection="1">
      <alignment/>
      <protection hidden="1" locked="0"/>
    </xf>
    <xf numFmtId="4" fontId="3" fillId="0" borderId="0" xfId="0" applyNumberFormat="1" applyFont="1" applyAlignment="1" applyProtection="1">
      <alignment horizontal="center"/>
      <protection locked="0"/>
    </xf>
  </cellXfs>
  <cellStyles count="9">
    <cellStyle name="Normal" xfId="0"/>
    <cellStyle name="Hyperlink" xfId="15"/>
    <cellStyle name="Obično_angažman1" xfId="16"/>
    <cellStyle name="Percent" xfId="17"/>
    <cellStyle name="Followed Hyperlink" xfId="18"/>
    <cellStyle name="Currency" xfId="19"/>
    <cellStyle name="Currency [0]" xfId="20"/>
    <cellStyle name="Comma" xfId="21"/>
    <cellStyle name="Comma [0]" xfId="22"/>
  </cellStyles>
  <dxfs count="6">
    <dxf>
      <font>
        <color rgb="FF969696"/>
      </font>
      <border/>
    </dxf>
    <dxf>
      <font>
        <color rgb="FFFFFFFF"/>
      </font>
      <border/>
    </dxf>
    <dxf>
      <font>
        <strike val="0"/>
        <color rgb="FF0000FF"/>
      </font>
      <border/>
    </dxf>
    <dxf>
      <font>
        <b/>
        <i val="0"/>
        <color rgb="FFFF0000"/>
      </font>
      <border/>
    </dxf>
    <dxf>
      <font>
        <b/>
        <i val="0"/>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4</xdr:row>
      <xdr:rowOff>9525</xdr:rowOff>
    </xdr:from>
    <xdr:to>
      <xdr:col>10</xdr:col>
      <xdr:colOff>600075</xdr:colOff>
      <xdr:row>5</xdr:row>
      <xdr:rowOff>57150</xdr:rowOff>
    </xdr:to>
    <xdr:pic>
      <xdr:nvPicPr>
        <xdr:cNvPr id="1" name="ComboBox1"/>
        <xdr:cNvPicPr preferRelativeResize="1">
          <a:picLocks noChangeAspect="1"/>
        </xdr:cNvPicPr>
      </xdr:nvPicPr>
      <xdr:blipFill>
        <a:blip r:embed="rId1"/>
        <a:stretch>
          <a:fillRect/>
        </a:stretch>
      </xdr:blipFill>
      <xdr:spPr>
        <a:xfrm>
          <a:off x="5629275" y="723900"/>
          <a:ext cx="1219200" cy="209550"/>
        </a:xfrm>
        <a:prstGeom prst="rect">
          <a:avLst/>
        </a:prstGeom>
        <a:noFill/>
        <a:ln w="9525" cmpd="sng">
          <a:noFill/>
        </a:ln>
      </xdr:spPr>
    </xdr:pic>
    <xdr:clientData/>
  </xdr:twoCellAnchor>
  <xdr:twoCellAnchor>
    <xdr:from>
      <xdr:col>7</xdr:col>
      <xdr:colOff>9525</xdr:colOff>
      <xdr:row>17</xdr:row>
      <xdr:rowOff>28575</xdr:rowOff>
    </xdr:from>
    <xdr:to>
      <xdr:col>7</xdr:col>
      <xdr:colOff>66675</xdr:colOff>
      <xdr:row>18</xdr:row>
      <xdr:rowOff>142875</xdr:rowOff>
    </xdr:to>
    <xdr:sp>
      <xdr:nvSpPr>
        <xdr:cNvPr id="2" name="AutoShape 184"/>
        <xdr:cNvSpPr>
          <a:spLocks/>
        </xdr:cNvSpPr>
      </xdr:nvSpPr>
      <xdr:spPr>
        <a:xfrm>
          <a:off x="3914775" y="3038475"/>
          <a:ext cx="57150" cy="276225"/>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8</xdr:col>
      <xdr:colOff>9525</xdr:colOff>
      <xdr:row>8</xdr:row>
      <xdr:rowOff>114300</xdr:rowOff>
    </xdr:from>
    <xdr:to>
      <xdr:col>8</xdr:col>
      <xdr:colOff>809625</xdr:colOff>
      <xdr:row>9</xdr:row>
      <xdr:rowOff>161925</xdr:rowOff>
    </xdr:to>
    <xdr:pic>
      <xdr:nvPicPr>
        <xdr:cNvPr id="3" name="CommandButton1"/>
        <xdr:cNvPicPr preferRelativeResize="1">
          <a:picLocks noChangeAspect="1"/>
        </xdr:cNvPicPr>
      </xdr:nvPicPr>
      <xdr:blipFill>
        <a:blip r:embed="rId2"/>
        <a:stretch>
          <a:fillRect/>
        </a:stretch>
      </xdr:blipFill>
      <xdr:spPr>
        <a:xfrm>
          <a:off x="4752975" y="1514475"/>
          <a:ext cx="800100" cy="209550"/>
        </a:xfrm>
        <a:prstGeom prst="rect">
          <a:avLst/>
        </a:prstGeom>
        <a:noFill/>
        <a:ln w="9525" cmpd="sng">
          <a:noFill/>
        </a:ln>
      </xdr:spPr>
    </xdr:pic>
    <xdr:clientData fPrintsWithSheet="0"/>
  </xdr:twoCellAnchor>
  <xdr:twoCellAnchor editAs="oneCell">
    <xdr:from>
      <xdr:col>4</xdr:col>
      <xdr:colOff>790575</xdr:colOff>
      <xdr:row>10</xdr:row>
      <xdr:rowOff>0</xdr:rowOff>
    </xdr:from>
    <xdr:to>
      <xdr:col>6</xdr:col>
      <xdr:colOff>85725</xdr:colOff>
      <xdr:row>11</xdr:row>
      <xdr:rowOff>28575</xdr:rowOff>
    </xdr:to>
    <xdr:pic>
      <xdr:nvPicPr>
        <xdr:cNvPr id="4" name="ComboBox2"/>
        <xdr:cNvPicPr preferRelativeResize="1">
          <a:picLocks noChangeAspect="1"/>
        </xdr:cNvPicPr>
      </xdr:nvPicPr>
      <xdr:blipFill>
        <a:blip r:embed="rId3"/>
        <a:stretch>
          <a:fillRect/>
        </a:stretch>
      </xdr:blipFill>
      <xdr:spPr>
        <a:xfrm>
          <a:off x="2590800" y="1733550"/>
          <a:ext cx="552450" cy="190500"/>
        </a:xfrm>
        <a:prstGeom prst="rect">
          <a:avLst/>
        </a:prstGeom>
        <a:solidFill>
          <a:srgbClr val="FFFFFF"/>
        </a:solidFill>
        <a:ln w="1" cmpd="sng">
          <a:noFill/>
        </a:ln>
      </xdr:spPr>
    </xdr:pic>
    <xdr:clientData fPrintsWithSheet="0"/>
  </xdr:twoCellAnchor>
  <xdr:twoCellAnchor editAs="oneCell">
    <xdr:from>
      <xdr:col>3</xdr:col>
      <xdr:colOff>704850</xdr:colOff>
      <xdr:row>22</xdr:row>
      <xdr:rowOff>142875</xdr:rowOff>
    </xdr:from>
    <xdr:to>
      <xdr:col>4</xdr:col>
      <xdr:colOff>600075</xdr:colOff>
      <xdr:row>24</xdr:row>
      <xdr:rowOff>19050</xdr:rowOff>
    </xdr:to>
    <xdr:pic>
      <xdr:nvPicPr>
        <xdr:cNvPr id="5" name="Picture 341" descr="iPC-Rijeka"/>
        <xdr:cNvPicPr preferRelativeResize="1">
          <a:picLocks noChangeAspect="1"/>
        </xdr:cNvPicPr>
      </xdr:nvPicPr>
      <xdr:blipFill>
        <a:blip r:embed="rId4"/>
        <a:stretch>
          <a:fillRect/>
        </a:stretch>
      </xdr:blipFill>
      <xdr:spPr>
        <a:xfrm>
          <a:off x="1714500" y="4038600"/>
          <a:ext cx="685800" cy="200025"/>
        </a:xfrm>
        <a:prstGeom prst="rect">
          <a:avLst/>
        </a:prstGeom>
        <a:noFill/>
        <a:ln w="9525" cmpd="sng">
          <a:noFill/>
        </a:ln>
      </xdr:spPr>
    </xdr:pic>
    <xdr:clientData/>
  </xdr:twoCellAnchor>
  <xdr:twoCellAnchor>
    <xdr:from>
      <xdr:col>7</xdr:col>
      <xdr:colOff>9525</xdr:colOff>
      <xdr:row>14</xdr:row>
      <xdr:rowOff>28575</xdr:rowOff>
    </xdr:from>
    <xdr:to>
      <xdr:col>7</xdr:col>
      <xdr:colOff>66675</xdr:colOff>
      <xdr:row>15</xdr:row>
      <xdr:rowOff>161925</xdr:rowOff>
    </xdr:to>
    <xdr:sp>
      <xdr:nvSpPr>
        <xdr:cNvPr id="6" name="AutoShape 426"/>
        <xdr:cNvSpPr>
          <a:spLocks/>
        </xdr:cNvSpPr>
      </xdr:nvSpPr>
      <xdr:spPr>
        <a:xfrm>
          <a:off x="3914775" y="2409825"/>
          <a:ext cx="57150" cy="34290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E55"/>
  <sheetViews>
    <sheetView showGridLines="0" showRowColHeaders="0" tabSelected="1" zoomScaleSheetLayoutView="70" workbookViewId="0" topLeftCell="A1">
      <selection activeCell="B24" sqref="B24"/>
    </sheetView>
  </sheetViews>
  <sheetFormatPr defaultColWidth="9.00390625" defaultRowHeight="12.75"/>
  <cols>
    <col min="1" max="1" width="1.37890625" style="124" customWidth="1"/>
    <col min="2" max="2" width="2.875" style="124" customWidth="1"/>
    <col min="3" max="3" width="9.00390625" style="124" customWidth="1"/>
    <col min="4" max="4" width="10.375" style="124" customWidth="1"/>
    <col min="5" max="5" width="11.125" style="124" customWidth="1"/>
    <col min="6" max="6" width="5.375" style="124" customWidth="1"/>
    <col min="7" max="7" width="11.125" style="124" customWidth="1"/>
    <col min="8" max="8" width="11.00390625" style="124" customWidth="1"/>
    <col min="9" max="9" width="10.75390625" style="124" customWidth="1"/>
    <col min="10" max="10" width="9.00390625" style="124" customWidth="1"/>
    <col min="11" max="11" width="8.125" style="126" customWidth="1"/>
    <col min="12" max="12" width="17.25390625" style="124" customWidth="1"/>
    <col min="13" max="13" width="9.00390625" style="124" customWidth="1"/>
    <col min="14" max="14" width="9.00390625" style="124" hidden="1" customWidth="1"/>
    <col min="15" max="15" width="9.125" style="124" hidden="1" customWidth="1"/>
    <col min="16" max="16" width="14.25390625" style="124" hidden="1" customWidth="1"/>
    <col min="17" max="17" width="9.00390625" style="124" hidden="1" customWidth="1"/>
    <col min="18" max="18" width="11.875" style="124" hidden="1" customWidth="1"/>
    <col min="19" max="19" width="11.75390625" style="124" hidden="1" customWidth="1"/>
    <col min="20" max="20" width="13.375" style="124" hidden="1" customWidth="1"/>
    <col min="21" max="21" width="13.00390625" style="124" hidden="1" customWidth="1"/>
    <col min="22" max="22" width="11.875" style="124" hidden="1" customWidth="1"/>
    <col min="23" max="23" width="9.00390625" style="124" hidden="1" customWidth="1"/>
    <col min="24" max="31" width="9.00390625" style="124" customWidth="1"/>
    <col min="32" max="32" width="8.875" style="124" customWidth="1"/>
    <col min="33" max="16384" width="9.00390625" style="124" customWidth="1"/>
  </cols>
  <sheetData>
    <row r="1" spans="4:12" ht="13.5">
      <c r="D1" s="300" t="str">
        <f>+UGOVOR!B2</f>
        <v>Pćelarska zadruga MAJA</v>
      </c>
      <c r="E1" s="300"/>
      <c r="G1" s="257" t="str">
        <f>+UGOVOR!F2</f>
        <v>88599230063</v>
      </c>
      <c r="H1" s="125" t="str">
        <f>+UGOVOR!D2</f>
        <v>Markovac</v>
      </c>
      <c r="J1" s="303" t="str">
        <f>+UGOVOR!F3</f>
        <v>2790051-1234987654</v>
      </c>
      <c r="K1" s="303"/>
      <c r="L1" s="260">
        <f ca="1">NOW()</f>
        <v>42044.102828125</v>
      </c>
    </row>
    <row r="2" spans="1:12" ht="13.5" thickBot="1">
      <c r="A2" s="127"/>
      <c r="C2" s="132" t="s">
        <v>20</v>
      </c>
      <c r="D2" s="314" t="str">
        <f>+UGOVOR!B4</f>
        <v>Miki Maus</v>
      </c>
      <c r="E2" s="315"/>
      <c r="G2" s="256" t="str">
        <f>+UGOVOR!F4</f>
        <v>32820364381</v>
      </c>
      <c r="I2" s="258" t="s">
        <v>122</v>
      </c>
      <c r="J2" s="304" t="str">
        <f>+UGOVOR!D5</f>
        <v>2402006-1031262160</v>
      </c>
      <c r="K2" s="304"/>
      <c r="L2" s="125" t="str">
        <f>+UGOVOR!D7</f>
        <v>UA09001a</v>
      </c>
    </row>
    <row r="3" spans="3:12" ht="16.5">
      <c r="C3" s="128" t="s">
        <v>90</v>
      </c>
      <c r="D3" s="313" t="str">
        <f>+UGOVOR!B2</f>
        <v>Pćelarska zadruga MAJA</v>
      </c>
      <c r="E3" s="313"/>
      <c r="F3" s="271" t="s">
        <v>129</v>
      </c>
      <c r="G3" s="272" t="str">
        <f>+UGOVOR!F2</f>
        <v>88599230063</v>
      </c>
      <c r="H3" s="273" t="str">
        <f>+UGOVOR!D2</f>
        <v>Markovac</v>
      </c>
      <c r="I3" s="214" t="s">
        <v>110</v>
      </c>
      <c r="J3" s="317" t="str">
        <f>+UGOVOR!F3</f>
        <v>2790051-1234987654</v>
      </c>
      <c r="K3" s="317"/>
      <c r="L3" s="274">
        <f>+UGOVOR!F8</f>
        <v>40251</v>
      </c>
    </row>
    <row r="4" spans="3:12" ht="12.75">
      <c r="C4" s="128" t="s">
        <v>40</v>
      </c>
      <c r="D4" s="312" t="str">
        <f>+UGOVOR!B4</f>
        <v>Miki Maus</v>
      </c>
      <c r="E4" s="312"/>
      <c r="F4" s="268" t="s">
        <v>152</v>
      </c>
      <c r="G4" s="289" t="s">
        <v>177</v>
      </c>
      <c r="H4" s="270"/>
      <c r="I4" s="137" t="s">
        <v>110</v>
      </c>
      <c r="J4" s="305" t="str">
        <f>+UGOVOR!D5</f>
        <v>2402006-1031262160</v>
      </c>
      <c r="K4" s="306"/>
      <c r="L4" s="269" t="str">
        <f>+UGOVOR!D4</f>
        <v>Mala Kala</v>
      </c>
    </row>
    <row r="5" spans="2:14" ht="12.75">
      <c r="B5" s="128"/>
      <c r="C5" s="125"/>
      <c r="D5" s="262" t="str">
        <f>+UGOVOR!B9</f>
        <v>2790051-1234987654</v>
      </c>
      <c r="E5" s="125"/>
      <c r="H5" s="204" t="s">
        <v>148</v>
      </c>
      <c r="J5" s="127">
        <v>1.2284069097888675</v>
      </c>
      <c r="K5" s="172"/>
      <c r="L5" s="259">
        <f ca="1">NOW()</f>
        <v>42044.102828125</v>
      </c>
      <c r="N5" s="126"/>
    </row>
    <row r="6" spans="6:12" ht="12.75">
      <c r="F6" s="129"/>
      <c r="G6" s="129" t="s">
        <v>30</v>
      </c>
      <c r="H6" s="130" t="str">
        <f>VLOOKUP(J5,P13:T14,5,FALSE)</f>
        <v>AUTORSTVO</v>
      </c>
      <c r="I6" s="130"/>
      <c r="J6" s="177"/>
      <c r="L6" s="178">
        <f>+UGOVOR!F8</f>
        <v>40251</v>
      </c>
    </row>
    <row r="7" spans="3:12" ht="14.25">
      <c r="C7" s="128" t="s">
        <v>31</v>
      </c>
      <c r="D7" s="301" t="str">
        <f>+UGOVOR!B8</f>
        <v>ZAŠTITA PATENTA </v>
      </c>
      <c r="E7" s="301"/>
      <c r="F7" s="301"/>
      <c r="G7" s="301"/>
      <c r="H7" s="301"/>
      <c r="I7" s="301"/>
      <c r="J7" s="179"/>
      <c r="K7" s="128" t="s">
        <v>31</v>
      </c>
      <c r="L7" s="193" t="str">
        <f>+UGOVOR!D7</f>
        <v>UA09001a</v>
      </c>
    </row>
    <row r="8" spans="4:12" ht="14.25">
      <c r="D8" s="301" t="s">
        <v>214</v>
      </c>
      <c r="E8" s="301"/>
      <c r="F8" s="301"/>
      <c r="G8" s="301"/>
      <c r="H8" s="301"/>
      <c r="I8" s="301"/>
      <c r="J8" s="176"/>
      <c r="K8" s="128" t="s">
        <v>25</v>
      </c>
      <c r="L8" s="193">
        <f>+UGOVOR!F8</f>
        <v>40251</v>
      </c>
    </row>
    <row r="9" spans="4:12" ht="12.75">
      <c r="D9" s="133" t="str">
        <f>+UGOVOR!B8</f>
        <v>ZAŠTITA PATENTA </v>
      </c>
      <c r="E9" s="134"/>
      <c r="F9" s="134"/>
      <c r="G9" s="133" t="str">
        <f>+UGOVOR!B9</f>
        <v>2790051-1234987654</v>
      </c>
      <c r="H9" s="134"/>
      <c r="I9" s="134"/>
      <c r="J9" s="311" t="s">
        <v>130</v>
      </c>
      <c r="K9" s="311"/>
      <c r="L9" s="203" t="s">
        <v>159</v>
      </c>
    </row>
    <row r="10" spans="2:12" ht="13.5" thickBot="1">
      <c r="B10" s="297" t="s">
        <v>189</v>
      </c>
      <c r="C10" s="294"/>
      <c r="D10" s="261"/>
      <c r="E10" s="263"/>
      <c r="F10" s="136"/>
      <c r="G10" s="135"/>
      <c r="H10" s="219">
        <f>$H$12-($H$21-$G$12)</f>
        <v>11904.76190476191</v>
      </c>
      <c r="I10" s="135"/>
      <c r="J10" s="197">
        <f>+'cijena rada'!$K$6</f>
        <v>0.0001</v>
      </c>
      <c r="K10" s="263" t="s">
        <v>155</v>
      </c>
      <c r="L10" s="264">
        <f>+L1</f>
        <v>42044.102828125</v>
      </c>
    </row>
    <row r="11" spans="2:18" ht="12.75">
      <c r="B11" s="195">
        <f>IF(F11="DA",0,1)</f>
        <v>0</v>
      </c>
      <c r="D11" s="138"/>
      <c r="E11" s="128" t="s">
        <v>156</v>
      </c>
      <c r="F11" s="220" t="s">
        <v>126</v>
      </c>
      <c r="H11" s="137" t="s">
        <v>11</v>
      </c>
      <c r="I11" s="137" t="s">
        <v>12</v>
      </c>
      <c r="K11" s="124"/>
      <c r="M11" s="199"/>
      <c r="Q11" s="137" t="s">
        <v>0</v>
      </c>
      <c r="R11" s="137" t="s">
        <v>0</v>
      </c>
    </row>
    <row r="12" spans="2:18" ht="12.75">
      <c r="B12" s="137">
        <v>1</v>
      </c>
      <c r="C12" s="139" t="s">
        <v>179</v>
      </c>
      <c r="D12" s="138"/>
      <c r="E12" s="138"/>
      <c r="G12" s="290">
        <f>IF(I12="",UGOVOR!D39,I12)</f>
        <v>6000</v>
      </c>
      <c r="H12" s="200">
        <v>11904.761904761916</v>
      </c>
      <c r="I12" s="201">
        <v>6000</v>
      </c>
      <c r="J12" s="202">
        <f>+'cijena rada'!K6</f>
        <v>0.0001</v>
      </c>
      <c r="K12" s="140">
        <f>IF(J12&lt;1,"","= iznos po evidenciji")</f>
      </c>
      <c r="O12" s="124" t="s">
        <v>8</v>
      </c>
      <c r="Q12" s="137" t="s">
        <v>9</v>
      </c>
      <c r="R12" s="137" t="s">
        <v>10</v>
      </c>
    </row>
    <row r="13" spans="2:31" ht="12.75">
      <c r="B13" s="137">
        <v>2</v>
      </c>
      <c r="C13" s="124" t="s">
        <v>180</v>
      </c>
      <c r="G13" s="221"/>
      <c r="H13" s="198">
        <f>IF(H12=0,G12,H12/O26)</f>
        <v>11904.761904761916</v>
      </c>
      <c r="I13" s="169">
        <f>IF(J12&lt;1,"","                         iz cijena rada + ostali troškovi")</f>
      </c>
      <c r="J13" s="169"/>
      <c r="K13" s="170"/>
      <c r="L13" s="169"/>
      <c r="N13" s="175">
        <v>1.2284069097888675</v>
      </c>
      <c r="O13" s="124" t="s">
        <v>6</v>
      </c>
      <c r="P13" s="175">
        <v>1.2284069097888675</v>
      </c>
      <c r="Q13" s="142">
        <v>0</v>
      </c>
      <c r="R13" s="142">
        <v>0</v>
      </c>
      <c r="S13" s="141">
        <v>30</v>
      </c>
      <c r="T13" s="124" t="s">
        <v>28</v>
      </c>
      <c r="V13" s="171"/>
      <c r="X13" s="171"/>
      <c r="Y13" s="171"/>
      <c r="AE13" s="143"/>
    </row>
    <row r="14" spans="2:31" ht="12.75">
      <c r="B14" s="137">
        <v>3</v>
      </c>
      <c r="C14" s="124" t="s">
        <v>1</v>
      </c>
      <c r="E14" s="199"/>
      <c r="F14" s="292">
        <v>30</v>
      </c>
      <c r="G14" s="137" t="s">
        <v>5</v>
      </c>
      <c r="H14" s="199">
        <f>IF($H$6="AUTORSTVO",H13*F14/100,0)</f>
        <v>3571.4285714285743</v>
      </c>
      <c r="I14" s="173" t="s">
        <v>111</v>
      </c>
      <c r="J14" s="131" t="s">
        <v>112</v>
      </c>
      <c r="K14" s="174"/>
      <c r="L14" s="131" t="s">
        <v>113</v>
      </c>
      <c r="N14" s="165">
        <v>1.26984126984</v>
      </c>
      <c r="O14" s="124" t="s">
        <v>21</v>
      </c>
      <c r="P14" s="165">
        <f>IF(F16=5,1.26984126984,1.29162462159)</f>
        <v>1.26984126984</v>
      </c>
      <c r="Q14" s="142">
        <v>15</v>
      </c>
      <c r="R14" s="142">
        <v>15</v>
      </c>
      <c r="S14" s="141">
        <v>0</v>
      </c>
      <c r="T14" s="124" t="s">
        <v>29</v>
      </c>
      <c r="U14" s="144"/>
      <c r="V14" s="144"/>
      <c r="W14" s="145"/>
      <c r="AB14" s="144"/>
      <c r="AC14" s="146"/>
      <c r="AE14" s="143"/>
    </row>
    <row r="15" spans="2:18" ht="16.5">
      <c r="B15" s="137">
        <v>4</v>
      </c>
      <c r="C15" s="124" t="s">
        <v>105</v>
      </c>
      <c r="E15" s="199">
        <f>IF(J5=N14,F15*H13/100,0)*B11</f>
        <v>0</v>
      </c>
      <c r="F15" s="292">
        <v>15</v>
      </c>
      <c r="G15" s="137" t="s">
        <v>5</v>
      </c>
      <c r="H15" s="302">
        <f>+E15+E16</f>
        <v>0</v>
      </c>
      <c r="I15" s="147" t="s">
        <v>181</v>
      </c>
      <c r="J15" s="224" t="s">
        <v>92</v>
      </c>
      <c r="K15" s="147"/>
      <c r="L15" s="222" t="s">
        <v>183</v>
      </c>
      <c r="N15" s="124">
        <f>+J5</f>
        <v>1.2284069097888675</v>
      </c>
      <c r="R15" s="142">
        <v>5</v>
      </c>
    </row>
    <row r="16" spans="2:20" ht="16.5">
      <c r="B16" s="137">
        <v>5</v>
      </c>
      <c r="C16" s="124" t="s">
        <v>106</v>
      </c>
      <c r="E16" s="199">
        <f>IF(J5=N14,F16*H13/100,0)*B11</f>
        <v>0</v>
      </c>
      <c r="F16" s="292">
        <v>5</v>
      </c>
      <c r="G16" s="137" t="s">
        <v>5</v>
      </c>
      <c r="H16" s="320"/>
      <c r="I16" s="147" t="s">
        <v>182</v>
      </c>
      <c r="J16" s="224" t="s">
        <v>93</v>
      </c>
      <c r="K16" s="147"/>
      <c r="L16" s="222" t="s">
        <v>184</v>
      </c>
      <c r="P16" s="165">
        <v>2.1087314662273475</v>
      </c>
      <c r="T16" s="199">
        <f>+H13</f>
        <v>11904.761904761916</v>
      </c>
    </row>
    <row r="17" spans="2:12" ht="16.5">
      <c r="B17" s="137">
        <v>6</v>
      </c>
      <c r="C17" s="124" t="s">
        <v>2</v>
      </c>
      <c r="E17" s="199"/>
      <c r="F17" s="129" t="s">
        <v>123</v>
      </c>
      <c r="G17" s="137" t="s">
        <v>107</v>
      </c>
      <c r="H17" s="198">
        <f>H13-H14-E15-E16</f>
        <v>8333.333333333341</v>
      </c>
      <c r="I17" s="147" t="s">
        <v>185</v>
      </c>
      <c r="J17" s="224"/>
      <c r="K17" s="147"/>
      <c r="L17" s="222"/>
    </row>
    <row r="18" spans="2:21" ht="12.75">
      <c r="B18" s="137">
        <v>7</v>
      </c>
      <c r="C18" s="124" t="s">
        <v>190</v>
      </c>
      <c r="E18" s="199">
        <f>IF(F18=0,S24,F18*H17/100)</f>
        <v>2083.3333333333353</v>
      </c>
      <c r="F18" s="292">
        <v>25</v>
      </c>
      <c r="G18" s="137" t="s">
        <v>7</v>
      </c>
      <c r="H18" s="302">
        <f>+E18+E19</f>
        <v>2333.3333333333358</v>
      </c>
      <c r="I18" s="307">
        <v>22</v>
      </c>
      <c r="J18" s="309" t="s">
        <v>91</v>
      </c>
      <c r="K18" s="309"/>
      <c r="L18" s="148" t="s">
        <v>186</v>
      </c>
      <c r="O18" s="149">
        <f>+H13/H21</f>
        <v>1.9841269841269842</v>
      </c>
      <c r="P18" s="149">
        <f>1.15*G12</f>
        <v>6899.999999999999</v>
      </c>
      <c r="Q18" s="150"/>
      <c r="R18" s="149"/>
      <c r="S18" s="149"/>
      <c r="T18" s="124">
        <f>+H17/T24</f>
        <v>0.8884375</v>
      </c>
      <c r="U18" s="124">
        <f>+H13/H21</f>
        <v>1.9841269841269842</v>
      </c>
    </row>
    <row r="19" spans="2:22" ht="12.75">
      <c r="B19" s="137">
        <v>8</v>
      </c>
      <c r="C19" s="124" t="s">
        <v>191</v>
      </c>
      <c r="E19" s="199">
        <f>+E18*F19/100</f>
        <v>250.00000000000023</v>
      </c>
      <c r="F19" s="292">
        <v>12</v>
      </c>
      <c r="G19" s="137" t="s">
        <v>108</v>
      </c>
      <c r="H19" s="302"/>
      <c r="I19" s="308"/>
      <c r="J19" s="310"/>
      <c r="K19" s="310"/>
      <c r="L19" s="223" t="s">
        <v>177</v>
      </c>
      <c r="O19" s="149"/>
      <c r="P19" s="149"/>
      <c r="Q19" s="150"/>
      <c r="R19" s="149"/>
      <c r="S19" s="150" t="s">
        <v>3</v>
      </c>
      <c r="T19" s="137" t="s">
        <v>124</v>
      </c>
      <c r="U19" s="137"/>
      <c r="V19" s="137" t="s">
        <v>125</v>
      </c>
    </row>
    <row r="20" spans="2:22" ht="16.5">
      <c r="B20" s="137">
        <v>9</v>
      </c>
      <c r="C20" s="124" t="s">
        <v>4</v>
      </c>
      <c r="E20" s="199"/>
      <c r="F20" s="292">
        <v>15</v>
      </c>
      <c r="G20" s="137" t="s">
        <v>5</v>
      </c>
      <c r="H20" s="199">
        <f>IF(H6="AUTORSTVO",0,H13*F20/100)</f>
        <v>0</v>
      </c>
      <c r="I20" s="192">
        <v>21</v>
      </c>
      <c r="J20" s="225" t="s">
        <v>92</v>
      </c>
      <c r="K20" s="192"/>
      <c r="L20" s="293" t="s">
        <v>187</v>
      </c>
      <c r="O20" s="124">
        <v>38400</v>
      </c>
      <c r="P20" s="199">
        <f>IF($H$17&gt;O20,O20,$H$17)</f>
        <v>8333.333333333341</v>
      </c>
      <c r="Q20" s="150">
        <v>15</v>
      </c>
      <c r="R20" s="124">
        <v>1.1255715793176222</v>
      </c>
      <c r="S20" s="199">
        <f>+P20*Q20/100</f>
        <v>1250.0000000000011</v>
      </c>
      <c r="T20" s="199">
        <f>+P20*R20</f>
        <v>9379.763160980194</v>
      </c>
      <c r="U20" s="124">
        <v>1.15669618651726</v>
      </c>
      <c r="V20" s="199">
        <f>+P20*U20</f>
        <v>9639.134887643842</v>
      </c>
    </row>
    <row r="21" spans="2:22" ht="15" customHeight="1" thickBot="1">
      <c r="B21" s="205">
        <v>10</v>
      </c>
      <c r="C21" s="207" t="s">
        <v>118</v>
      </c>
      <c r="D21" s="207"/>
      <c r="E21" s="207"/>
      <c r="F21" s="207"/>
      <c r="G21" s="291" t="s">
        <v>109</v>
      </c>
      <c r="H21" s="209">
        <f>+H17-H18</f>
        <v>6000.0000000000055</v>
      </c>
      <c r="I21" s="296" t="s">
        <v>117</v>
      </c>
      <c r="J21" s="318" t="s">
        <v>158</v>
      </c>
      <c r="K21" s="319"/>
      <c r="L21" s="216" t="s">
        <v>128</v>
      </c>
      <c r="M21" s="165"/>
      <c r="O21" s="149">
        <v>96000</v>
      </c>
      <c r="P21" s="199">
        <f>IF($H$17&gt;O21,O21,($H$17-O20+ABS($H$17-O20))/2)</f>
        <v>0</v>
      </c>
      <c r="Q21" s="150">
        <v>25</v>
      </c>
      <c r="R21" s="199">
        <v>1.2284069097888675</v>
      </c>
      <c r="S21" s="199">
        <f>+P21*Q21/100</f>
        <v>0</v>
      </c>
      <c r="T21" s="199">
        <f>+P21*R21</f>
        <v>0</v>
      </c>
      <c r="U21" s="124">
        <v>1.2916246215943492</v>
      </c>
      <c r="V21" s="199">
        <f>+P21*U21</f>
        <v>0</v>
      </c>
    </row>
    <row r="22" spans="2:22" ht="12.75">
      <c r="B22" s="295" t="s">
        <v>188</v>
      </c>
      <c r="C22" s="211"/>
      <c r="D22" s="206"/>
      <c r="E22" s="206"/>
      <c r="F22" s="206"/>
      <c r="G22" s="208"/>
      <c r="H22" s="217"/>
      <c r="I22" s="321" t="s">
        <v>157</v>
      </c>
      <c r="J22" s="321"/>
      <c r="K22" s="321"/>
      <c r="L22" s="321"/>
      <c r="O22" s="149">
        <v>268000</v>
      </c>
      <c r="P22" s="199">
        <f>IF($H$17&gt;O22,O22,($H$17-O22+ABS($H$17-O22))/2)</f>
        <v>0</v>
      </c>
      <c r="Q22" s="150">
        <v>35</v>
      </c>
      <c r="R22" s="124">
        <v>1.351922264469793</v>
      </c>
      <c r="S22" s="199">
        <f>+P22*Q22/100</f>
        <v>0</v>
      </c>
      <c r="T22" s="199">
        <f>+P22*R22</f>
        <v>0</v>
      </c>
      <c r="U22" s="124">
        <v>1.4621887137308658</v>
      </c>
      <c r="V22" s="199">
        <f>+P22*U22</f>
        <v>0</v>
      </c>
    </row>
    <row r="23" spans="4:22" ht="12.75">
      <c r="D23" s="149"/>
      <c r="E23" s="149"/>
      <c r="F23" s="149"/>
      <c r="G23" s="149"/>
      <c r="I23" s="322"/>
      <c r="J23" s="322"/>
      <c r="K23" s="322"/>
      <c r="L23" s="322"/>
      <c r="O23" s="213"/>
      <c r="P23" s="215">
        <f>IF($H$17&gt;O22,$H$17-O22,0)</f>
        <v>0</v>
      </c>
      <c r="Q23" s="214">
        <v>45</v>
      </c>
      <c r="R23" s="189">
        <v>1.503053076561766</v>
      </c>
      <c r="S23" s="215">
        <f>+P23*Q23/100</f>
        <v>0</v>
      </c>
      <c r="T23" s="215">
        <f>+P23*R23</f>
        <v>0</v>
      </c>
      <c r="U23" s="189">
        <v>1.6846538562779678</v>
      </c>
      <c r="V23" s="215">
        <f>+P23*U23</f>
        <v>0</v>
      </c>
    </row>
    <row r="24" spans="3:22" ht="12.75">
      <c r="C24" s="194"/>
      <c r="D24" s="194"/>
      <c r="E24" s="194"/>
      <c r="H24" s="151" t="s">
        <v>216</v>
      </c>
      <c r="O24" s="149"/>
      <c r="P24" s="149"/>
      <c r="Q24" s="150"/>
      <c r="R24" s="199"/>
      <c r="S24" s="198">
        <f>SUM(S20:S23)</f>
        <v>1250.0000000000011</v>
      </c>
      <c r="T24" s="218">
        <f>SUM(T20:T23)</f>
        <v>9379.763160980194</v>
      </c>
      <c r="U24" s="149"/>
      <c r="V24" s="198">
        <f>SUM(V20:V23)</f>
        <v>9639.134887643842</v>
      </c>
    </row>
    <row r="25" spans="3:22" ht="12.75">
      <c r="C25" s="149"/>
      <c r="D25" s="149"/>
      <c r="H25" s="195" t="s">
        <v>119</v>
      </c>
      <c r="J25" s="316" t="str">
        <f>+UGOVOR!D5</f>
        <v>2402006-1031262160</v>
      </c>
      <c r="K25" s="316"/>
      <c r="O25" s="149">
        <f>IF(F11="DA",1.15,1.3)</f>
        <v>1.15</v>
      </c>
      <c r="P25" s="212">
        <f>+H17-O23</f>
        <v>8333.333333333341</v>
      </c>
      <c r="Q25" s="149"/>
      <c r="R25" s="149"/>
      <c r="S25" s="212">
        <f>+$F$19/100*S24</f>
        <v>150.00000000000014</v>
      </c>
      <c r="T25" s="149"/>
      <c r="U25" s="149"/>
      <c r="V25" s="212">
        <f>+$F$19/100*V24</f>
        <v>1156.6961865172611</v>
      </c>
    </row>
    <row r="26" spans="2:22" ht="13.5">
      <c r="B26" s="265">
        <v>1</v>
      </c>
      <c r="C26" s="266" t="s">
        <v>153</v>
      </c>
      <c r="D26" s="181"/>
      <c r="E26" s="181"/>
      <c r="F26" s="181"/>
      <c r="G26" s="181"/>
      <c r="H26" s="182"/>
      <c r="I26" s="181"/>
      <c r="J26" s="181"/>
      <c r="K26" s="181"/>
      <c r="L26" s="183"/>
      <c r="O26" s="149">
        <f>IF(F14=0,O25,1)</f>
        <v>1</v>
      </c>
      <c r="P26" s="149">
        <f>+ABS(H17-O23)</f>
        <v>8333.333333333341</v>
      </c>
      <c r="Q26" s="149"/>
      <c r="R26" s="149"/>
      <c r="S26" s="212">
        <f>+S25+S24</f>
        <v>1400.0000000000014</v>
      </c>
      <c r="T26" s="199"/>
      <c r="V26" s="212"/>
    </row>
    <row r="27" spans="2:22" ht="13.5">
      <c r="B27" s="267">
        <v>2</v>
      </c>
      <c r="C27" s="152" t="s">
        <v>154</v>
      </c>
      <c r="D27" s="149"/>
      <c r="E27" s="149"/>
      <c r="F27" s="149"/>
      <c r="G27" s="149"/>
      <c r="H27" s="149"/>
      <c r="I27" s="149"/>
      <c r="J27" s="149"/>
      <c r="K27" s="153"/>
      <c r="L27" s="185"/>
      <c r="O27" s="149"/>
      <c r="P27" s="149"/>
      <c r="Q27" s="149"/>
      <c r="R27" s="149"/>
      <c r="S27" s="149"/>
      <c r="T27" s="149"/>
      <c r="U27" s="149"/>
      <c r="V27" s="212"/>
    </row>
    <row r="28" spans="2:22" ht="13.5">
      <c r="B28" s="267">
        <v>3</v>
      </c>
      <c r="C28" s="152" t="s">
        <v>178</v>
      </c>
      <c r="D28" s="149"/>
      <c r="E28" s="149"/>
      <c r="F28" s="149"/>
      <c r="G28" s="149"/>
      <c r="H28" s="149"/>
      <c r="I28" s="149"/>
      <c r="J28" s="149"/>
      <c r="K28" s="149"/>
      <c r="L28" s="185"/>
      <c r="O28" s="149"/>
      <c r="P28" s="212"/>
      <c r="Q28" s="150" t="s">
        <v>126</v>
      </c>
      <c r="R28" s="149"/>
      <c r="S28" s="149"/>
      <c r="T28" s="166"/>
      <c r="U28" s="167"/>
      <c r="V28" s="212"/>
    </row>
    <row r="29" spans="2:22" ht="13.5">
      <c r="B29" s="267">
        <v>4</v>
      </c>
      <c r="C29" s="152" t="s">
        <v>192</v>
      </c>
      <c r="D29" s="149"/>
      <c r="E29" s="149"/>
      <c r="F29" s="149"/>
      <c r="G29" s="149"/>
      <c r="H29" s="149"/>
      <c r="I29" s="149"/>
      <c r="J29" s="149"/>
      <c r="K29" s="149"/>
      <c r="L29" s="185"/>
      <c r="O29" s="149"/>
      <c r="P29" s="149"/>
      <c r="Q29" s="150" t="s">
        <v>127</v>
      </c>
      <c r="R29" s="149"/>
      <c r="S29" s="149"/>
      <c r="T29" s="166"/>
      <c r="U29" s="167"/>
      <c r="V29" s="168"/>
    </row>
    <row r="30" spans="2:12" ht="13.5">
      <c r="B30" s="184"/>
      <c r="C30" s="152" t="s">
        <v>193</v>
      </c>
      <c r="D30" s="149"/>
      <c r="E30" s="149"/>
      <c r="F30" s="149"/>
      <c r="G30" s="149"/>
      <c r="H30" s="149"/>
      <c r="I30" s="149"/>
      <c r="J30" s="149"/>
      <c r="K30" s="149"/>
      <c r="L30" s="185"/>
    </row>
    <row r="31" spans="2:12" ht="12.75">
      <c r="B31" s="184"/>
      <c r="C31" s="149"/>
      <c r="D31" s="149"/>
      <c r="E31" s="149"/>
      <c r="F31" s="149"/>
      <c r="G31" s="149"/>
      <c r="H31" s="149"/>
      <c r="I31" s="149"/>
      <c r="J31" s="149"/>
      <c r="K31" s="149"/>
      <c r="L31" s="185"/>
    </row>
    <row r="32" spans="2:12" ht="12.75">
      <c r="B32" s="184"/>
      <c r="C32" s="154" t="s">
        <v>94</v>
      </c>
      <c r="D32" s="149"/>
      <c r="E32" s="149"/>
      <c r="F32" s="149"/>
      <c r="G32" s="149"/>
      <c r="H32" s="149"/>
      <c r="I32" s="149"/>
      <c r="J32" s="149"/>
      <c r="K32" s="149"/>
      <c r="L32" s="185"/>
    </row>
    <row r="33" spans="2:12" ht="12.75">
      <c r="B33" s="184"/>
      <c r="C33" s="251" t="s">
        <v>35</v>
      </c>
      <c r="D33" s="252" t="s">
        <v>194</v>
      </c>
      <c r="E33" s="250"/>
      <c r="F33" s="149"/>
      <c r="G33" s="149"/>
      <c r="H33" s="154" t="s">
        <v>38</v>
      </c>
      <c r="I33" s="149"/>
      <c r="J33" s="149"/>
      <c r="K33" s="149"/>
      <c r="L33" s="185"/>
    </row>
    <row r="34" spans="2:12" ht="12.75">
      <c r="B34" s="184"/>
      <c r="C34" s="251" t="s">
        <v>36</v>
      </c>
      <c r="D34" s="252" t="s">
        <v>32</v>
      </c>
      <c r="E34" s="250"/>
      <c r="F34" s="149"/>
      <c r="G34" s="149"/>
      <c r="H34" s="154" t="s">
        <v>39</v>
      </c>
      <c r="I34" s="149"/>
      <c r="J34" s="149"/>
      <c r="K34" s="149"/>
      <c r="L34" s="185"/>
    </row>
    <row r="35" spans="2:12" ht="12.75">
      <c r="B35" s="184"/>
      <c r="C35" s="251" t="s">
        <v>37</v>
      </c>
      <c r="D35" s="253" t="s">
        <v>33</v>
      </c>
      <c r="E35" s="149"/>
      <c r="F35" s="149"/>
      <c r="G35" s="149"/>
      <c r="H35" s="154" t="s">
        <v>34</v>
      </c>
      <c r="I35" s="149"/>
      <c r="J35" s="149"/>
      <c r="K35" s="149"/>
      <c r="L35" s="185"/>
    </row>
    <row r="36" spans="2:12" ht="12.75">
      <c r="B36" s="184"/>
      <c r="C36" s="155" t="s">
        <v>103</v>
      </c>
      <c r="D36" s="154" t="s">
        <v>104</v>
      </c>
      <c r="E36" s="149"/>
      <c r="F36" s="149"/>
      <c r="G36" s="149"/>
      <c r="H36" s="149"/>
      <c r="I36" s="149"/>
      <c r="J36" s="149"/>
      <c r="K36" s="149"/>
      <c r="L36" s="185"/>
    </row>
    <row r="37" spans="2:12" ht="12.75">
      <c r="B37" s="184"/>
      <c r="C37" s="149"/>
      <c r="D37" s="149"/>
      <c r="E37" s="149"/>
      <c r="F37" s="149"/>
      <c r="G37" s="149"/>
      <c r="H37" s="149"/>
      <c r="I37" s="149"/>
      <c r="J37" s="149"/>
      <c r="K37" s="149"/>
      <c r="L37" s="185"/>
    </row>
    <row r="38" spans="2:12" ht="12.75">
      <c r="B38" s="184"/>
      <c r="C38" s="149"/>
      <c r="D38" s="156" t="s">
        <v>85</v>
      </c>
      <c r="E38" s="149"/>
      <c r="F38" s="149"/>
      <c r="G38" s="149"/>
      <c r="H38" s="149"/>
      <c r="I38" s="149"/>
      <c r="J38" s="149"/>
      <c r="K38" s="149"/>
      <c r="L38" s="185"/>
    </row>
    <row r="39" spans="2:12" ht="12.75">
      <c r="B39" s="184"/>
      <c r="C39" s="149"/>
      <c r="D39" s="149"/>
      <c r="E39" s="149"/>
      <c r="F39" s="149"/>
      <c r="G39" s="149"/>
      <c r="H39" s="149"/>
      <c r="I39" s="149"/>
      <c r="J39" s="149"/>
      <c r="K39" s="149"/>
      <c r="L39" s="185"/>
    </row>
    <row r="40" spans="2:12" ht="12.75">
      <c r="B40" s="184"/>
      <c r="C40" s="149"/>
      <c r="D40" s="157" t="s">
        <v>86</v>
      </c>
      <c r="E40" s="154"/>
      <c r="F40" s="154"/>
      <c r="G40" s="154"/>
      <c r="H40" s="154"/>
      <c r="I40" s="154"/>
      <c r="J40" s="154"/>
      <c r="K40" s="154"/>
      <c r="L40" s="186"/>
    </row>
    <row r="41" spans="2:12" ht="12.75">
      <c r="B41" s="184"/>
      <c r="C41" s="149"/>
      <c r="D41" s="154" t="s">
        <v>83</v>
      </c>
      <c r="E41" s="154"/>
      <c r="F41" s="154"/>
      <c r="G41" s="154"/>
      <c r="H41" s="154"/>
      <c r="I41" s="154"/>
      <c r="J41" s="154"/>
      <c r="K41" s="154"/>
      <c r="L41" s="186"/>
    </row>
    <row r="42" spans="2:12" ht="12.75">
      <c r="B42" s="184"/>
      <c r="C42" s="149"/>
      <c r="D42" s="154"/>
      <c r="E42" s="154"/>
      <c r="F42" s="154"/>
      <c r="G42" s="154"/>
      <c r="H42" s="154"/>
      <c r="I42" s="154"/>
      <c r="J42" s="154"/>
      <c r="K42" s="154"/>
      <c r="L42" s="186"/>
    </row>
    <row r="43" spans="2:12" ht="12.75">
      <c r="B43" s="184"/>
      <c r="C43" s="149"/>
      <c r="D43" s="158" t="s">
        <v>87</v>
      </c>
      <c r="E43" s="154"/>
      <c r="F43" s="154"/>
      <c r="G43" s="154"/>
      <c r="H43" s="154"/>
      <c r="I43" s="154"/>
      <c r="J43" s="154"/>
      <c r="K43" s="154"/>
      <c r="L43" s="186"/>
    </row>
    <row r="44" spans="2:12" ht="12.75">
      <c r="B44" s="184"/>
      <c r="C44" s="149"/>
      <c r="D44" s="159" t="s">
        <v>84</v>
      </c>
      <c r="E44" s="154"/>
      <c r="F44" s="154"/>
      <c r="G44" s="154"/>
      <c r="H44" s="154"/>
      <c r="I44" s="154"/>
      <c r="J44" s="154"/>
      <c r="K44" s="154"/>
      <c r="L44" s="186"/>
    </row>
    <row r="45" spans="2:12" ht="12.75">
      <c r="B45" s="184"/>
      <c r="C45" s="149"/>
      <c r="D45" s="159" t="s">
        <v>95</v>
      </c>
      <c r="E45" s="154"/>
      <c r="F45" s="154"/>
      <c r="G45" s="154"/>
      <c r="H45" s="154"/>
      <c r="I45" s="154"/>
      <c r="J45" s="154"/>
      <c r="K45" s="154"/>
      <c r="L45" s="186"/>
    </row>
    <row r="46" spans="2:12" ht="12.75">
      <c r="B46" s="184"/>
      <c r="C46" s="149"/>
      <c r="D46" s="154" t="s">
        <v>96</v>
      </c>
      <c r="E46" s="154"/>
      <c r="F46" s="154"/>
      <c r="G46" s="154"/>
      <c r="H46" s="154"/>
      <c r="I46" s="154"/>
      <c r="J46" s="154"/>
      <c r="K46" s="154"/>
      <c r="L46" s="186"/>
    </row>
    <row r="47" spans="2:12" ht="12.75">
      <c r="B47" s="184"/>
      <c r="C47" s="149"/>
      <c r="D47" s="154"/>
      <c r="E47" s="154"/>
      <c r="F47" s="154"/>
      <c r="G47" s="154"/>
      <c r="H47" s="154"/>
      <c r="I47" s="154"/>
      <c r="J47" s="154"/>
      <c r="K47" s="154"/>
      <c r="L47" s="186"/>
    </row>
    <row r="48" spans="2:12" ht="12.75">
      <c r="B48" s="184"/>
      <c r="C48" s="149"/>
      <c r="D48" s="157" t="s">
        <v>149</v>
      </c>
      <c r="E48" s="154"/>
      <c r="F48" s="154"/>
      <c r="G48" s="154"/>
      <c r="H48" s="154"/>
      <c r="I48" s="154"/>
      <c r="J48" s="154"/>
      <c r="K48" s="154"/>
      <c r="L48" s="186"/>
    </row>
    <row r="49" spans="2:12" ht="12.75">
      <c r="B49" s="184"/>
      <c r="C49" s="149"/>
      <c r="D49" s="154" t="s">
        <v>88</v>
      </c>
      <c r="E49" s="154"/>
      <c r="F49" s="154"/>
      <c r="G49" s="154"/>
      <c r="H49" s="154"/>
      <c r="I49" s="154"/>
      <c r="J49" s="154"/>
      <c r="K49" s="154"/>
      <c r="L49" s="186"/>
    </row>
    <row r="50" spans="2:12" ht="12.75">
      <c r="B50" s="184"/>
      <c r="C50" s="149"/>
      <c r="D50" s="154"/>
      <c r="E50" s="154"/>
      <c r="F50" s="154"/>
      <c r="G50" s="154"/>
      <c r="H50" s="154"/>
      <c r="I50" s="154"/>
      <c r="J50" s="154"/>
      <c r="K50" s="154"/>
      <c r="L50" s="186"/>
    </row>
    <row r="51" spans="2:12" ht="12.75">
      <c r="B51" s="184"/>
      <c r="C51" s="180" t="s">
        <v>114</v>
      </c>
      <c r="E51" s="154"/>
      <c r="F51" s="154"/>
      <c r="G51" s="154"/>
      <c r="H51" s="154"/>
      <c r="I51" s="154"/>
      <c r="J51" s="154"/>
      <c r="K51" s="160"/>
      <c r="L51" s="187"/>
    </row>
    <row r="52" spans="2:12" ht="12.75">
      <c r="B52" s="184"/>
      <c r="C52" s="149"/>
      <c r="D52" s="149" t="s">
        <v>197</v>
      </c>
      <c r="F52" s="149"/>
      <c r="G52" s="149"/>
      <c r="H52" s="149"/>
      <c r="I52" s="149"/>
      <c r="J52" s="149"/>
      <c r="K52" s="161"/>
      <c r="L52" s="187"/>
    </row>
    <row r="53" spans="2:12" ht="12.75">
      <c r="B53" s="184"/>
      <c r="C53" s="149"/>
      <c r="D53" s="149" t="s">
        <v>198</v>
      </c>
      <c r="F53" s="149"/>
      <c r="G53" s="149"/>
      <c r="H53" s="149"/>
      <c r="I53" s="149"/>
      <c r="J53" s="149"/>
      <c r="K53" s="161"/>
      <c r="L53" s="187"/>
    </row>
    <row r="54" spans="2:12" ht="12.75">
      <c r="B54" s="184"/>
      <c r="C54" s="149"/>
      <c r="D54" s="149" t="s">
        <v>196</v>
      </c>
      <c r="F54" s="149"/>
      <c r="G54" s="149"/>
      <c r="H54" s="149"/>
      <c r="I54" s="149"/>
      <c r="J54" s="149"/>
      <c r="K54" s="161"/>
      <c r="L54" s="187"/>
    </row>
    <row r="55" spans="2:12" ht="12.75">
      <c r="B55" s="188"/>
      <c r="C55" s="189"/>
      <c r="D55" s="189" t="s">
        <v>195</v>
      </c>
      <c r="E55" s="189"/>
      <c r="F55" s="189"/>
      <c r="G55" s="189"/>
      <c r="H55" s="189"/>
      <c r="I55" s="189"/>
      <c r="J55" s="189"/>
      <c r="K55" s="190"/>
      <c r="L55" s="191"/>
    </row>
  </sheetData>
  <mergeCells count="18">
    <mergeCell ref="D4:E4"/>
    <mergeCell ref="D3:E3"/>
    <mergeCell ref="D2:E2"/>
    <mergeCell ref="J25:K25"/>
    <mergeCell ref="J3:K3"/>
    <mergeCell ref="J21:K21"/>
    <mergeCell ref="H15:H16"/>
    <mergeCell ref="I22:L23"/>
    <mergeCell ref="D1:E1"/>
    <mergeCell ref="D7:I7"/>
    <mergeCell ref="H18:H19"/>
    <mergeCell ref="J1:K1"/>
    <mergeCell ref="J2:K2"/>
    <mergeCell ref="J4:K4"/>
    <mergeCell ref="I18:I19"/>
    <mergeCell ref="J18:K19"/>
    <mergeCell ref="D8:I8"/>
    <mergeCell ref="J9:K9"/>
  </mergeCells>
  <conditionalFormatting sqref="J12">
    <cfRule type="cellIs" priority="1" dxfId="0" operator="greaterThanOrEqual" stopIfTrue="1">
      <formula>1</formula>
    </cfRule>
    <cfRule type="cellIs" priority="2" dxfId="1" operator="lessThan" stopIfTrue="1">
      <formula>1</formula>
    </cfRule>
  </conditionalFormatting>
  <conditionalFormatting sqref="H24">
    <cfRule type="cellIs" priority="3" dxfId="2" operator="equal" stopIfTrue="1">
      <formula>$H$25</formula>
    </cfRule>
    <cfRule type="cellIs" priority="4" dxfId="3" operator="equal" stopIfTrue="1">
      <formula>$H$25</formula>
    </cfRule>
  </conditionalFormatting>
  <conditionalFormatting sqref="I12">
    <cfRule type="cellIs" priority="5" dxfId="4" operator="between" stopIfTrue="1">
      <formula>$H$21+0.004</formula>
      <formula>$H$21-0.004</formula>
    </cfRule>
    <cfRule type="cellIs" priority="6" dxfId="0" operator="notEqual" stopIfTrue="1">
      <formula>$H$21</formula>
    </cfRule>
  </conditionalFormatting>
  <conditionalFormatting sqref="F15:F16">
    <cfRule type="expression" priority="7" dxfId="5" stopIfTrue="1">
      <formula>$E$15=0</formula>
    </cfRule>
  </conditionalFormatting>
  <conditionalFormatting sqref="I17:L17">
    <cfRule type="cellIs" priority="8" dxfId="1" operator="equal" stopIfTrue="1">
      <formula>0</formula>
    </cfRule>
    <cfRule type="expression" priority="9" dxfId="1" stopIfTrue="1">
      <formula>$E$15=0</formula>
    </cfRule>
  </conditionalFormatting>
  <conditionalFormatting sqref="I20:L20">
    <cfRule type="cellIs" priority="10" dxfId="1" operator="equal" stopIfTrue="1">
      <formula>0</formula>
    </cfRule>
    <cfRule type="expression" priority="11" dxfId="1" stopIfTrue="1">
      <formula>$H$20=0</formula>
    </cfRule>
  </conditionalFormatting>
  <conditionalFormatting sqref="I15:L16">
    <cfRule type="cellIs" priority="12" dxfId="1" operator="equal" stopIfTrue="1">
      <formula>0</formula>
    </cfRule>
    <cfRule type="expression" priority="13" dxfId="1" stopIfTrue="1">
      <formula>$E15=0</formula>
    </cfRule>
  </conditionalFormatting>
  <conditionalFormatting sqref="F20">
    <cfRule type="cellIs" priority="14" dxfId="4" operator="equal" stopIfTrue="1">
      <formula>0</formula>
    </cfRule>
    <cfRule type="expression" priority="15" dxfId="5" stopIfTrue="1">
      <formula>$H$20=0</formula>
    </cfRule>
  </conditionalFormatting>
  <conditionalFormatting sqref="F14">
    <cfRule type="cellIs" priority="16" dxfId="4" operator="equal" stopIfTrue="1">
      <formula>0</formula>
    </cfRule>
    <cfRule type="expression" priority="17" dxfId="5" stopIfTrue="1">
      <formula>$H$14=0</formula>
    </cfRule>
  </conditionalFormatting>
  <printOptions/>
  <pageMargins left="0.53" right="0.35" top="1" bottom="1" header="0.5" footer="0.5"/>
  <pageSetup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List1"/>
  <dimension ref="A1:M123"/>
  <sheetViews>
    <sheetView showGridLines="0" showRowColHeaders="0" showZeros="0" zoomScale="90" zoomScaleNormal="90" workbookViewId="0" topLeftCell="A1">
      <pane xSplit="11" ySplit="10" topLeftCell="L11" activePane="bottomRight" state="frozen"/>
      <selection pane="topLeft" activeCell="A1" sqref="A1"/>
      <selection pane="topRight" activeCell="L1" sqref="L1"/>
      <selection pane="bottomLeft" activeCell="A7" sqref="A7"/>
      <selection pane="bottomRight" activeCell="J3" sqref="J3"/>
    </sheetView>
  </sheetViews>
  <sheetFormatPr defaultColWidth="9.00390625" defaultRowHeight="12.75"/>
  <cols>
    <col min="1" max="1" width="3.875" style="6" customWidth="1"/>
    <col min="2" max="2" width="8.375" style="70" customWidth="1"/>
    <col min="3" max="3" width="4.125" style="71" customWidth="1"/>
    <col min="4" max="4" width="36.125" style="6" customWidth="1"/>
    <col min="5" max="5" width="7.375" style="6" customWidth="1"/>
    <col min="6" max="7" width="8.125" style="6" customWidth="1"/>
    <col min="8" max="8" width="8.875" style="6" customWidth="1"/>
    <col min="9" max="9" width="0" style="6" hidden="1" customWidth="1"/>
    <col min="10" max="10" width="7.75390625" style="72" customWidth="1"/>
    <col min="11" max="11" width="8.875" style="72" customWidth="1"/>
    <col min="12" max="16384" width="9.00390625" style="6" customWidth="1"/>
  </cols>
  <sheetData>
    <row r="1" spans="1:11" ht="21.75" customHeight="1">
      <c r="A1" s="4"/>
      <c r="B1" s="326" t="s">
        <v>41</v>
      </c>
      <c r="C1" s="326"/>
      <c r="D1" s="326"/>
      <c r="E1" s="326"/>
      <c r="F1" s="326"/>
      <c r="G1" s="329" t="s">
        <v>42</v>
      </c>
      <c r="H1" s="330"/>
      <c r="I1" s="330"/>
      <c r="J1" s="298"/>
      <c r="K1" s="5">
        <f>SADA</f>
        <v>42044.102828125</v>
      </c>
    </row>
    <row r="2" spans="2:11" ht="19.5" customHeight="1" thickBot="1">
      <c r="B2" s="117" t="s">
        <v>43</v>
      </c>
      <c r="C2" s="118"/>
      <c r="D2" s="119" t="s">
        <v>98</v>
      </c>
      <c r="E2" s="327" t="s">
        <v>99</v>
      </c>
      <c r="F2" s="328"/>
      <c r="G2" s="328"/>
      <c r="H2" s="299"/>
      <c r="I2" s="120"/>
      <c r="J2" s="327" t="s">
        <v>44</v>
      </c>
      <c r="K2" s="328"/>
    </row>
    <row r="3" spans="2:11" s="7" customFormat="1" ht="16.5" customHeight="1">
      <c r="B3" s="323" t="s">
        <v>45</v>
      </c>
      <c r="C3" s="324"/>
      <c r="D3" s="325"/>
      <c r="E3" s="8" t="s">
        <v>46</v>
      </c>
      <c r="F3" s="9" t="s">
        <v>26</v>
      </c>
      <c r="G3" s="10" t="s">
        <v>47</v>
      </c>
      <c r="H3" s="11">
        <f>SUM(J11:J60)</f>
        <v>0</v>
      </c>
      <c r="I3" s="12">
        <f>SUM(I11:I60)*24</f>
        <v>0</v>
      </c>
      <c r="J3" s="13" t="s">
        <v>48</v>
      </c>
      <c r="K3" s="14">
        <f>SUM(K11:K60)</f>
        <v>0</v>
      </c>
    </row>
    <row r="4" spans="2:11" ht="15" customHeight="1" hidden="1">
      <c r="B4" s="15"/>
      <c r="C4" s="16"/>
      <c r="D4" s="17"/>
      <c r="E4" s="18">
        <f>+E5</f>
        <v>0</v>
      </c>
      <c r="F4" s="19"/>
      <c r="G4" s="18">
        <f>+I3</f>
        <v>0</v>
      </c>
      <c r="H4" s="18"/>
      <c r="I4" s="20"/>
      <c r="J4" s="21"/>
      <c r="K4" s="22"/>
    </row>
    <row r="5" spans="2:11" ht="15" customHeight="1">
      <c r="B5" s="23"/>
      <c r="C5" s="24"/>
      <c r="D5" s="110" t="s">
        <v>49</v>
      </c>
      <c r="E5" s="25">
        <f>+(MAX($F$11:$G$60)-$F$11)</f>
        <v>0</v>
      </c>
      <c r="F5" s="26">
        <f>E5*24</f>
        <v>0</v>
      </c>
      <c r="G5" s="27" t="str">
        <f>"= "&amp;ROUND(I3/(F5+I3+0.000001)*100*4*7/5,1)&amp;" %"</f>
        <v>= 0 %</v>
      </c>
      <c r="H5" s="28" t="s">
        <v>50</v>
      </c>
      <c r="I5" s="28" t="s">
        <v>51</v>
      </c>
      <c r="J5" s="29"/>
      <c r="K5" s="30"/>
    </row>
    <row r="6" spans="2:11" s="7" customFormat="1" ht="18.75" customHeight="1">
      <c r="B6" s="31"/>
      <c r="C6" s="32"/>
      <c r="D6" s="33" t="s">
        <v>52</v>
      </c>
      <c r="E6" s="34">
        <v>0.0001</v>
      </c>
      <c r="F6" s="35" t="s">
        <v>53</v>
      </c>
      <c r="G6" s="36">
        <f>+'ostali troškovi'!J38</f>
        <v>0</v>
      </c>
      <c r="H6" s="37"/>
      <c r="I6" s="38" t="s">
        <v>54</v>
      </c>
      <c r="J6" s="39" t="s">
        <v>55</v>
      </c>
      <c r="K6" s="40">
        <f>+K3+G6+E6</f>
        <v>0.0001</v>
      </c>
    </row>
    <row r="7" spans="2:12" ht="15.75" customHeight="1">
      <c r="B7" s="15"/>
      <c r="C7" s="16"/>
      <c r="D7" s="17"/>
      <c r="E7" s="17"/>
      <c r="F7" s="17"/>
      <c r="G7" s="17"/>
      <c r="H7" s="17"/>
      <c r="I7" s="17"/>
      <c r="J7" s="21"/>
      <c r="K7" s="41"/>
      <c r="L7" s="42"/>
    </row>
    <row r="8" spans="2:11" ht="16.5" customHeight="1">
      <c r="B8" s="15"/>
      <c r="C8" s="16"/>
      <c r="D8" s="43" t="s">
        <v>56</v>
      </c>
      <c r="E8" s="44" t="s">
        <v>57</v>
      </c>
      <c r="F8" s="45"/>
      <c r="G8" s="45"/>
      <c r="H8" s="45">
        <f ca="1">NOW()</f>
        <v>42044.102828125</v>
      </c>
      <c r="I8" s="17"/>
      <c r="J8" s="46" t="s">
        <v>58</v>
      </c>
      <c r="K8" s="47"/>
    </row>
    <row r="9" spans="2:11" ht="13.5" customHeight="1">
      <c r="B9" s="15"/>
      <c r="C9" s="16"/>
      <c r="D9" s="48" t="s">
        <v>59</v>
      </c>
      <c r="E9" s="44" t="s">
        <v>60</v>
      </c>
      <c r="F9" s="49" t="s">
        <v>61</v>
      </c>
      <c r="G9" s="50" t="s">
        <v>62</v>
      </c>
      <c r="H9" s="51" t="s">
        <v>63</v>
      </c>
      <c r="I9" s="52"/>
      <c r="J9" s="46" t="s">
        <v>64</v>
      </c>
      <c r="K9" s="53" t="s">
        <v>65</v>
      </c>
    </row>
    <row r="10" spans="2:11" ht="12" customHeight="1" thickBot="1">
      <c r="B10" s="54"/>
      <c r="C10" s="55"/>
      <c r="D10" s="226" t="s">
        <v>97</v>
      </c>
      <c r="E10" s="56" t="s">
        <v>66</v>
      </c>
      <c r="F10" s="57" t="s">
        <v>67</v>
      </c>
      <c r="G10" s="58" t="s">
        <v>67</v>
      </c>
      <c r="H10" s="59">
        <f>+F5-I3</f>
        <v>0</v>
      </c>
      <c r="I10" s="60"/>
      <c r="J10" s="61" t="s">
        <v>68</v>
      </c>
      <c r="K10" s="62" t="s">
        <v>18</v>
      </c>
    </row>
    <row r="11" spans="2:11" ht="13.5" thickTop="1">
      <c r="B11" s="63">
        <f>+F11</f>
        <v>0</v>
      </c>
      <c r="C11" s="64">
        <v>1</v>
      </c>
      <c r="D11" s="111"/>
      <c r="E11" s="112"/>
      <c r="F11" s="116"/>
      <c r="G11" s="113"/>
      <c r="H11" s="65"/>
      <c r="I11" s="66">
        <f aca="true" t="shared" si="0" ref="I11:I20">+J11</f>
        <v>0</v>
      </c>
      <c r="J11" s="45">
        <f aca="true" t="shared" si="1" ref="J11:J32">(G11-F11)</f>
        <v>0</v>
      </c>
      <c r="K11" s="47">
        <f aca="true" t="shared" si="2" ref="K11:K32">+E11*J11*24</f>
        <v>0</v>
      </c>
    </row>
    <row r="12" spans="2:11" ht="12.75">
      <c r="B12" s="63">
        <f>+F12</f>
        <v>0</v>
      </c>
      <c r="C12" s="64">
        <v>2</v>
      </c>
      <c r="D12" s="114"/>
      <c r="E12" s="112"/>
      <c r="F12" s="116"/>
      <c r="G12" s="115"/>
      <c r="H12" s="67">
        <f aca="true" t="shared" si="3" ref="H12:H32">+F12-G11</f>
        <v>0</v>
      </c>
      <c r="I12" s="68">
        <f t="shared" si="0"/>
        <v>0</v>
      </c>
      <c r="J12" s="45">
        <f t="shared" si="1"/>
        <v>0</v>
      </c>
      <c r="K12" s="47">
        <f t="shared" si="2"/>
        <v>0</v>
      </c>
    </row>
    <row r="13" spans="2:11" ht="12.75">
      <c r="B13" s="63">
        <f aca="true" t="shared" si="4" ref="B13:B60">+F13</f>
        <v>0</v>
      </c>
      <c r="C13" s="64">
        <v>3</v>
      </c>
      <c r="D13" s="114"/>
      <c r="E13" s="112"/>
      <c r="F13" s="116"/>
      <c r="G13" s="115"/>
      <c r="H13" s="67">
        <f t="shared" si="3"/>
        <v>0</v>
      </c>
      <c r="I13" s="68">
        <f t="shared" si="0"/>
        <v>0</v>
      </c>
      <c r="J13" s="45">
        <f t="shared" si="1"/>
        <v>0</v>
      </c>
      <c r="K13" s="47">
        <f t="shared" si="2"/>
        <v>0</v>
      </c>
    </row>
    <row r="14" spans="2:11" ht="12.75">
      <c r="B14" s="63">
        <f t="shared" si="4"/>
        <v>0</v>
      </c>
      <c r="C14" s="64">
        <v>4</v>
      </c>
      <c r="D14" s="114"/>
      <c r="E14" s="112"/>
      <c r="F14" s="116"/>
      <c r="G14" s="115"/>
      <c r="H14" s="67">
        <f t="shared" si="3"/>
        <v>0</v>
      </c>
      <c r="I14" s="68">
        <f t="shared" si="0"/>
        <v>0</v>
      </c>
      <c r="J14" s="45">
        <f t="shared" si="1"/>
        <v>0</v>
      </c>
      <c r="K14" s="47">
        <f t="shared" si="2"/>
        <v>0</v>
      </c>
    </row>
    <row r="15" spans="2:11" ht="12.75">
      <c r="B15" s="63">
        <f t="shared" si="4"/>
        <v>0</v>
      </c>
      <c r="C15" s="64">
        <v>5</v>
      </c>
      <c r="D15" s="114"/>
      <c r="E15" s="112"/>
      <c r="F15" s="116"/>
      <c r="G15" s="115"/>
      <c r="H15" s="67">
        <f t="shared" si="3"/>
        <v>0</v>
      </c>
      <c r="I15" s="68">
        <f t="shared" si="0"/>
        <v>0</v>
      </c>
      <c r="J15" s="45">
        <f t="shared" si="1"/>
        <v>0</v>
      </c>
      <c r="K15" s="47">
        <f t="shared" si="2"/>
        <v>0</v>
      </c>
    </row>
    <row r="16" spans="2:11" ht="12.75">
      <c r="B16" s="63">
        <f t="shared" si="4"/>
        <v>0</v>
      </c>
      <c r="C16" s="64">
        <v>6</v>
      </c>
      <c r="D16" s="114"/>
      <c r="E16" s="112"/>
      <c r="F16" s="116"/>
      <c r="G16" s="116"/>
      <c r="H16" s="67">
        <f t="shared" si="3"/>
        <v>0</v>
      </c>
      <c r="I16" s="68">
        <f t="shared" si="0"/>
        <v>0</v>
      </c>
      <c r="J16" s="45">
        <f t="shared" si="1"/>
        <v>0</v>
      </c>
      <c r="K16" s="47">
        <f t="shared" si="2"/>
        <v>0</v>
      </c>
    </row>
    <row r="17" spans="2:11" ht="12.75">
      <c r="B17" s="63">
        <f t="shared" si="4"/>
        <v>0</v>
      </c>
      <c r="C17" s="64">
        <v>7</v>
      </c>
      <c r="D17" s="114"/>
      <c r="E17" s="112"/>
      <c r="F17" s="116"/>
      <c r="G17" s="115"/>
      <c r="H17" s="67">
        <f t="shared" si="3"/>
        <v>0</v>
      </c>
      <c r="I17" s="68">
        <f t="shared" si="0"/>
        <v>0</v>
      </c>
      <c r="J17" s="45">
        <f t="shared" si="1"/>
        <v>0</v>
      </c>
      <c r="K17" s="47">
        <f t="shared" si="2"/>
        <v>0</v>
      </c>
    </row>
    <row r="18" spans="2:11" ht="12.75">
      <c r="B18" s="63">
        <f t="shared" si="4"/>
        <v>0</v>
      </c>
      <c r="C18" s="64">
        <v>8</v>
      </c>
      <c r="D18" s="114"/>
      <c r="E18" s="112"/>
      <c r="F18" s="116"/>
      <c r="G18" s="115"/>
      <c r="H18" s="67">
        <f t="shared" si="3"/>
        <v>0</v>
      </c>
      <c r="I18" s="68">
        <f t="shared" si="0"/>
        <v>0</v>
      </c>
      <c r="J18" s="45">
        <f t="shared" si="1"/>
        <v>0</v>
      </c>
      <c r="K18" s="47">
        <f t="shared" si="2"/>
        <v>0</v>
      </c>
    </row>
    <row r="19" spans="2:11" ht="12.75">
      <c r="B19" s="63">
        <f t="shared" si="4"/>
        <v>0</v>
      </c>
      <c r="C19" s="64">
        <v>9</v>
      </c>
      <c r="D19" s="114"/>
      <c r="E19" s="112"/>
      <c r="F19" s="116"/>
      <c r="G19" s="115"/>
      <c r="H19" s="67">
        <f t="shared" si="3"/>
        <v>0</v>
      </c>
      <c r="I19" s="68">
        <f t="shared" si="0"/>
        <v>0</v>
      </c>
      <c r="J19" s="45">
        <f t="shared" si="1"/>
        <v>0</v>
      </c>
      <c r="K19" s="47">
        <f t="shared" si="2"/>
        <v>0</v>
      </c>
    </row>
    <row r="20" spans="2:11" ht="12.75">
      <c r="B20" s="63">
        <f t="shared" si="4"/>
        <v>0</v>
      </c>
      <c r="C20" s="64">
        <v>10</v>
      </c>
      <c r="D20" s="114"/>
      <c r="E20" s="112"/>
      <c r="F20" s="116"/>
      <c r="G20" s="115"/>
      <c r="H20" s="67">
        <f t="shared" si="3"/>
        <v>0</v>
      </c>
      <c r="I20" s="68">
        <f t="shared" si="0"/>
        <v>0</v>
      </c>
      <c r="J20" s="45">
        <f t="shared" si="1"/>
        <v>0</v>
      </c>
      <c r="K20" s="47">
        <f t="shared" si="2"/>
        <v>0</v>
      </c>
    </row>
    <row r="21" spans="2:11" ht="12.75">
      <c r="B21" s="63">
        <f t="shared" si="4"/>
        <v>0</v>
      </c>
      <c r="C21" s="64">
        <v>11</v>
      </c>
      <c r="D21" s="114"/>
      <c r="E21" s="112"/>
      <c r="F21" s="116"/>
      <c r="G21" s="115"/>
      <c r="H21" s="67">
        <f t="shared" si="3"/>
        <v>0</v>
      </c>
      <c r="I21" s="68"/>
      <c r="J21" s="45">
        <f t="shared" si="1"/>
        <v>0</v>
      </c>
      <c r="K21" s="47">
        <f t="shared" si="2"/>
        <v>0</v>
      </c>
    </row>
    <row r="22" spans="2:11" ht="12.75">
      <c r="B22" s="63">
        <f t="shared" si="4"/>
        <v>0</v>
      </c>
      <c r="C22" s="64">
        <v>12</v>
      </c>
      <c r="D22" s="114"/>
      <c r="E22" s="112"/>
      <c r="F22" s="116"/>
      <c r="G22" s="115"/>
      <c r="H22" s="67">
        <f t="shared" si="3"/>
        <v>0</v>
      </c>
      <c r="I22" s="68"/>
      <c r="J22" s="45">
        <f t="shared" si="1"/>
        <v>0</v>
      </c>
      <c r="K22" s="47">
        <f t="shared" si="2"/>
        <v>0</v>
      </c>
    </row>
    <row r="23" spans="2:11" ht="12.75">
      <c r="B23" s="63">
        <f t="shared" si="4"/>
        <v>0</v>
      </c>
      <c r="C23" s="64">
        <v>13</v>
      </c>
      <c r="D23" s="114"/>
      <c r="E23" s="112"/>
      <c r="F23" s="116"/>
      <c r="G23" s="115"/>
      <c r="H23" s="67">
        <f t="shared" si="3"/>
        <v>0</v>
      </c>
      <c r="I23" s="68"/>
      <c r="J23" s="45">
        <f t="shared" si="1"/>
        <v>0</v>
      </c>
      <c r="K23" s="47">
        <f t="shared" si="2"/>
        <v>0</v>
      </c>
    </row>
    <row r="24" spans="2:11" ht="12.75">
      <c r="B24" s="63">
        <f t="shared" si="4"/>
        <v>0</v>
      </c>
      <c r="C24" s="64">
        <v>14</v>
      </c>
      <c r="D24" s="114"/>
      <c r="E24" s="112"/>
      <c r="F24" s="116"/>
      <c r="G24" s="115"/>
      <c r="H24" s="67">
        <f t="shared" si="3"/>
        <v>0</v>
      </c>
      <c r="I24" s="68"/>
      <c r="J24" s="45">
        <f t="shared" si="1"/>
        <v>0</v>
      </c>
      <c r="K24" s="47">
        <f t="shared" si="2"/>
        <v>0</v>
      </c>
    </row>
    <row r="25" spans="2:11" ht="12.75">
      <c r="B25" s="63">
        <f t="shared" si="4"/>
        <v>0</v>
      </c>
      <c r="C25" s="64">
        <v>15</v>
      </c>
      <c r="D25" s="114"/>
      <c r="E25" s="112"/>
      <c r="F25" s="116"/>
      <c r="G25" s="115"/>
      <c r="H25" s="67">
        <f t="shared" si="3"/>
        <v>0</v>
      </c>
      <c r="I25" s="68"/>
      <c r="J25" s="45">
        <f t="shared" si="1"/>
        <v>0</v>
      </c>
      <c r="K25" s="47">
        <f t="shared" si="2"/>
        <v>0</v>
      </c>
    </row>
    <row r="26" spans="2:11" ht="12.75">
      <c r="B26" s="63">
        <f t="shared" si="4"/>
        <v>0</v>
      </c>
      <c r="C26" s="64">
        <v>16</v>
      </c>
      <c r="D26" s="114"/>
      <c r="E26" s="112"/>
      <c r="F26" s="116"/>
      <c r="G26" s="115"/>
      <c r="H26" s="67">
        <f t="shared" si="3"/>
        <v>0</v>
      </c>
      <c r="I26" s="68"/>
      <c r="J26" s="45">
        <f t="shared" si="1"/>
        <v>0</v>
      </c>
      <c r="K26" s="47">
        <f t="shared" si="2"/>
        <v>0</v>
      </c>
    </row>
    <row r="27" spans="2:11" ht="12.75">
      <c r="B27" s="63">
        <f t="shared" si="4"/>
        <v>0</v>
      </c>
      <c r="C27" s="64">
        <v>17</v>
      </c>
      <c r="D27" s="114"/>
      <c r="E27" s="112"/>
      <c r="F27" s="116"/>
      <c r="G27" s="115"/>
      <c r="H27" s="67">
        <f t="shared" si="3"/>
        <v>0</v>
      </c>
      <c r="I27" s="68"/>
      <c r="J27" s="45">
        <f t="shared" si="1"/>
        <v>0</v>
      </c>
      <c r="K27" s="47">
        <f t="shared" si="2"/>
        <v>0</v>
      </c>
    </row>
    <row r="28" spans="2:11" ht="12.75">
      <c r="B28" s="63">
        <f t="shared" si="4"/>
        <v>0</v>
      </c>
      <c r="C28" s="64">
        <v>18</v>
      </c>
      <c r="D28" s="114"/>
      <c r="E28" s="112"/>
      <c r="F28" s="116"/>
      <c r="G28" s="115"/>
      <c r="H28" s="67">
        <f t="shared" si="3"/>
        <v>0</v>
      </c>
      <c r="I28" s="68"/>
      <c r="J28" s="45">
        <f t="shared" si="1"/>
        <v>0</v>
      </c>
      <c r="K28" s="47">
        <f t="shared" si="2"/>
        <v>0</v>
      </c>
    </row>
    <row r="29" spans="2:11" ht="12.75">
      <c r="B29" s="63">
        <f t="shared" si="4"/>
        <v>0</v>
      </c>
      <c r="C29" s="64">
        <v>19</v>
      </c>
      <c r="D29" s="114"/>
      <c r="E29" s="112"/>
      <c r="F29" s="116"/>
      <c r="G29" s="115"/>
      <c r="H29" s="67">
        <f t="shared" si="3"/>
        <v>0</v>
      </c>
      <c r="I29" s="68"/>
      <c r="J29" s="45">
        <f t="shared" si="1"/>
        <v>0</v>
      </c>
      <c r="K29" s="47">
        <f t="shared" si="2"/>
        <v>0</v>
      </c>
    </row>
    <row r="30" spans="2:11" ht="12.75">
      <c r="B30" s="63">
        <f t="shared" si="4"/>
        <v>0</v>
      </c>
      <c r="C30" s="64">
        <v>20</v>
      </c>
      <c r="D30" s="114"/>
      <c r="E30" s="112"/>
      <c r="F30" s="116"/>
      <c r="G30" s="115"/>
      <c r="H30" s="67">
        <f t="shared" si="3"/>
        <v>0</v>
      </c>
      <c r="I30" s="68"/>
      <c r="J30" s="45">
        <f t="shared" si="1"/>
        <v>0</v>
      </c>
      <c r="K30" s="47">
        <f t="shared" si="2"/>
        <v>0</v>
      </c>
    </row>
    <row r="31" spans="2:11" ht="12.75">
      <c r="B31" s="63">
        <f t="shared" si="4"/>
        <v>0</v>
      </c>
      <c r="C31" s="64">
        <v>21</v>
      </c>
      <c r="D31" s="114"/>
      <c r="E31" s="112"/>
      <c r="F31" s="116"/>
      <c r="G31" s="115"/>
      <c r="H31" s="67">
        <f t="shared" si="3"/>
        <v>0</v>
      </c>
      <c r="I31" s="68"/>
      <c r="J31" s="45">
        <f t="shared" si="1"/>
        <v>0</v>
      </c>
      <c r="K31" s="47">
        <f t="shared" si="2"/>
        <v>0</v>
      </c>
    </row>
    <row r="32" spans="2:11" ht="12.75">
      <c r="B32" s="63">
        <f t="shared" si="4"/>
        <v>0</v>
      </c>
      <c r="C32" s="64">
        <v>22</v>
      </c>
      <c r="D32" s="114"/>
      <c r="E32" s="112"/>
      <c r="F32" s="116"/>
      <c r="G32" s="115"/>
      <c r="H32" s="67">
        <f t="shared" si="3"/>
        <v>0</v>
      </c>
      <c r="I32" s="68"/>
      <c r="J32" s="45">
        <f t="shared" si="1"/>
        <v>0</v>
      </c>
      <c r="K32" s="47">
        <f t="shared" si="2"/>
        <v>0</v>
      </c>
    </row>
    <row r="33" spans="2:11" ht="12.75">
      <c r="B33" s="63">
        <f t="shared" si="4"/>
        <v>0</v>
      </c>
      <c r="C33" s="64">
        <v>23</v>
      </c>
      <c r="D33" s="114"/>
      <c r="E33" s="112"/>
      <c r="F33" s="116"/>
      <c r="G33" s="115"/>
      <c r="H33" s="67">
        <f aca="true" t="shared" si="5" ref="H33:H60">+F33-G32</f>
        <v>0</v>
      </c>
      <c r="I33" s="68"/>
      <c r="J33" s="45">
        <f aca="true" t="shared" si="6" ref="J33:J60">(G33-F33)</f>
        <v>0</v>
      </c>
      <c r="K33" s="47">
        <f aca="true" t="shared" si="7" ref="K33:K60">+E33*J33*24</f>
        <v>0</v>
      </c>
    </row>
    <row r="34" spans="2:11" ht="12.75">
      <c r="B34" s="63">
        <f t="shared" si="4"/>
        <v>0</v>
      </c>
      <c r="C34" s="64">
        <v>24</v>
      </c>
      <c r="D34" s="114"/>
      <c r="E34" s="112"/>
      <c r="F34" s="116"/>
      <c r="G34" s="115"/>
      <c r="H34" s="67">
        <f t="shared" si="5"/>
        <v>0</v>
      </c>
      <c r="I34" s="68"/>
      <c r="J34" s="45">
        <f t="shared" si="6"/>
        <v>0</v>
      </c>
      <c r="K34" s="47">
        <f t="shared" si="7"/>
        <v>0</v>
      </c>
    </row>
    <row r="35" spans="2:11" ht="12.75">
      <c r="B35" s="63">
        <f t="shared" si="4"/>
        <v>0</v>
      </c>
      <c r="C35" s="64">
        <v>25</v>
      </c>
      <c r="D35" s="114"/>
      <c r="E35" s="112"/>
      <c r="F35" s="116"/>
      <c r="G35" s="115"/>
      <c r="H35" s="67">
        <f t="shared" si="5"/>
        <v>0</v>
      </c>
      <c r="I35" s="68"/>
      <c r="J35" s="45">
        <f t="shared" si="6"/>
        <v>0</v>
      </c>
      <c r="K35" s="47">
        <f t="shared" si="7"/>
        <v>0</v>
      </c>
    </row>
    <row r="36" spans="2:11" ht="12.75">
      <c r="B36" s="63">
        <f t="shared" si="4"/>
        <v>0</v>
      </c>
      <c r="C36" s="64">
        <v>26</v>
      </c>
      <c r="D36" s="114"/>
      <c r="E36" s="112"/>
      <c r="F36" s="116"/>
      <c r="G36" s="115"/>
      <c r="H36" s="67">
        <f t="shared" si="5"/>
        <v>0</v>
      </c>
      <c r="I36" s="68"/>
      <c r="J36" s="45">
        <f t="shared" si="6"/>
        <v>0</v>
      </c>
      <c r="K36" s="47">
        <f t="shared" si="7"/>
        <v>0</v>
      </c>
    </row>
    <row r="37" spans="2:11" ht="12.75">
      <c r="B37" s="63">
        <f t="shared" si="4"/>
        <v>0</v>
      </c>
      <c r="C37" s="64">
        <v>27</v>
      </c>
      <c r="D37" s="114"/>
      <c r="E37" s="112"/>
      <c r="F37" s="116"/>
      <c r="G37" s="115"/>
      <c r="H37" s="67">
        <f t="shared" si="5"/>
        <v>0</v>
      </c>
      <c r="I37" s="68"/>
      <c r="J37" s="45">
        <f t="shared" si="6"/>
        <v>0</v>
      </c>
      <c r="K37" s="47">
        <f t="shared" si="7"/>
        <v>0</v>
      </c>
    </row>
    <row r="38" spans="2:12" ht="12.75">
      <c r="B38" s="63">
        <f t="shared" si="4"/>
        <v>0</v>
      </c>
      <c r="C38" s="64">
        <v>28</v>
      </c>
      <c r="D38" s="114"/>
      <c r="E38" s="112"/>
      <c r="F38" s="116"/>
      <c r="G38" s="115"/>
      <c r="H38" s="67">
        <f t="shared" si="5"/>
        <v>0</v>
      </c>
      <c r="I38" s="68"/>
      <c r="J38" s="45">
        <f t="shared" si="6"/>
        <v>0</v>
      </c>
      <c r="K38" s="47">
        <f t="shared" si="7"/>
        <v>0</v>
      </c>
      <c r="L38" s="69"/>
    </row>
    <row r="39" spans="2:11" ht="12.75">
      <c r="B39" s="63">
        <f t="shared" si="4"/>
        <v>0</v>
      </c>
      <c r="C39" s="64">
        <v>29</v>
      </c>
      <c r="D39" s="114"/>
      <c r="E39" s="112"/>
      <c r="F39" s="116"/>
      <c r="G39" s="115"/>
      <c r="H39" s="67">
        <f t="shared" si="5"/>
        <v>0</v>
      </c>
      <c r="I39" s="68"/>
      <c r="J39" s="45">
        <f t="shared" si="6"/>
        <v>0</v>
      </c>
      <c r="K39" s="47">
        <f t="shared" si="7"/>
        <v>0</v>
      </c>
    </row>
    <row r="40" spans="2:11" ht="12.75">
      <c r="B40" s="63">
        <f t="shared" si="4"/>
        <v>0</v>
      </c>
      <c r="C40" s="64">
        <v>30</v>
      </c>
      <c r="D40" s="114"/>
      <c r="E40" s="112"/>
      <c r="F40" s="116"/>
      <c r="G40" s="115"/>
      <c r="H40" s="67">
        <f t="shared" si="5"/>
        <v>0</v>
      </c>
      <c r="I40" s="68"/>
      <c r="J40" s="45">
        <f t="shared" si="6"/>
        <v>0</v>
      </c>
      <c r="K40" s="47">
        <f t="shared" si="7"/>
        <v>0</v>
      </c>
    </row>
    <row r="41" spans="2:11" ht="12.75">
      <c r="B41" s="63">
        <f t="shared" si="4"/>
        <v>0</v>
      </c>
      <c r="C41" s="64">
        <v>31</v>
      </c>
      <c r="D41" s="114"/>
      <c r="E41" s="112"/>
      <c r="F41" s="116"/>
      <c r="G41" s="115"/>
      <c r="H41" s="67">
        <f t="shared" si="5"/>
        <v>0</v>
      </c>
      <c r="I41" s="68"/>
      <c r="J41" s="45">
        <f t="shared" si="6"/>
        <v>0</v>
      </c>
      <c r="K41" s="47">
        <f t="shared" si="7"/>
        <v>0</v>
      </c>
    </row>
    <row r="42" spans="2:11" ht="12.75">
      <c r="B42" s="63">
        <f t="shared" si="4"/>
        <v>0</v>
      </c>
      <c r="C42" s="64">
        <v>32</v>
      </c>
      <c r="D42" s="114"/>
      <c r="E42" s="112"/>
      <c r="F42" s="116"/>
      <c r="G42" s="115"/>
      <c r="H42" s="67">
        <f t="shared" si="5"/>
        <v>0</v>
      </c>
      <c r="I42" s="68"/>
      <c r="J42" s="45">
        <f t="shared" si="6"/>
        <v>0</v>
      </c>
      <c r="K42" s="47">
        <f t="shared" si="7"/>
        <v>0</v>
      </c>
    </row>
    <row r="43" spans="2:11" ht="12.75">
      <c r="B43" s="63">
        <f t="shared" si="4"/>
        <v>0</v>
      </c>
      <c r="C43" s="64">
        <v>33</v>
      </c>
      <c r="D43" s="114"/>
      <c r="E43" s="112"/>
      <c r="F43" s="116"/>
      <c r="G43" s="115"/>
      <c r="H43" s="67">
        <f t="shared" si="5"/>
        <v>0</v>
      </c>
      <c r="I43" s="68"/>
      <c r="J43" s="45">
        <f t="shared" si="6"/>
        <v>0</v>
      </c>
      <c r="K43" s="47">
        <f t="shared" si="7"/>
        <v>0</v>
      </c>
    </row>
    <row r="44" spans="2:11" ht="12.75">
      <c r="B44" s="63">
        <f t="shared" si="4"/>
        <v>0</v>
      </c>
      <c r="C44" s="64">
        <v>34</v>
      </c>
      <c r="D44" s="114"/>
      <c r="E44" s="112"/>
      <c r="F44" s="116"/>
      <c r="G44" s="115"/>
      <c r="H44" s="67">
        <f t="shared" si="5"/>
        <v>0</v>
      </c>
      <c r="I44" s="68"/>
      <c r="J44" s="45">
        <f t="shared" si="6"/>
        <v>0</v>
      </c>
      <c r="K44" s="47">
        <f t="shared" si="7"/>
        <v>0</v>
      </c>
    </row>
    <row r="45" spans="2:11" ht="12.75">
      <c r="B45" s="63">
        <f t="shared" si="4"/>
        <v>0</v>
      </c>
      <c r="C45" s="64">
        <v>35</v>
      </c>
      <c r="D45" s="114"/>
      <c r="E45" s="112"/>
      <c r="F45" s="116"/>
      <c r="G45" s="115"/>
      <c r="H45" s="67">
        <f t="shared" si="5"/>
        <v>0</v>
      </c>
      <c r="I45" s="68"/>
      <c r="J45" s="45">
        <f t="shared" si="6"/>
        <v>0</v>
      </c>
      <c r="K45" s="47">
        <f t="shared" si="7"/>
        <v>0</v>
      </c>
    </row>
    <row r="46" spans="2:11" ht="12.75">
      <c r="B46" s="63">
        <f t="shared" si="4"/>
        <v>0</v>
      </c>
      <c r="C46" s="64">
        <v>36</v>
      </c>
      <c r="D46" s="114"/>
      <c r="E46" s="112"/>
      <c r="F46" s="116"/>
      <c r="G46" s="115"/>
      <c r="H46" s="67">
        <f t="shared" si="5"/>
        <v>0</v>
      </c>
      <c r="I46" s="68"/>
      <c r="J46" s="45">
        <f t="shared" si="6"/>
        <v>0</v>
      </c>
      <c r="K46" s="47">
        <f t="shared" si="7"/>
        <v>0</v>
      </c>
    </row>
    <row r="47" spans="2:11" ht="12.75">
      <c r="B47" s="63">
        <f t="shared" si="4"/>
        <v>0</v>
      </c>
      <c r="C47" s="64">
        <v>37</v>
      </c>
      <c r="D47" s="114"/>
      <c r="E47" s="112"/>
      <c r="F47" s="116"/>
      <c r="G47" s="115"/>
      <c r="H47" s="67">
        <f t="shared" si="5"/>
        <v>0</v>
      </c>
      <c r="I47" s="68"/>
      <c r="J47" s="45">
        <f t="shared" si="6"/>
        <v>0</v>
      </c>
      <c r="K47" s="47">
        <f t="shared" si="7"/>
        <v>0</v>
      </c>
    </row>
    <row r="48" spans="2:11" ht="12.75">
      <c r="B48" s="63">
        <f t="shared" si="4"/>
        <v>0</v>
      </c>
      <c r="C48" s="64">
        <v>38</v>
      </c>
      <c r="D48" s="114"/>
      <c r="E48" s="112"/>
      <c r="F48" s="116"/>
      <c r="G48" s="115"/>
      <c r="H48" s="67">
        <f t="shared" si="5"/>
        <v>0</v>
      </c>
      <c r="I48" s="68"/>
      <c r="J48" s="45">
        <f t="shared" si="6"/>
        <v>0</v>
      </c>
      <c r="K48" s="47">
        <f t="shared" si="7"/>
        <v>0</v>
      </c>
    </row>
    <row r="49" spans="2:11" ht="12.75">
      <c r="B49" s="63">
        <f t="shared" si="4"/>
        <v>0</v>
      </c>
      <c r="C49" s="64">
        <v>39</v>
      </c>
      <c r="D49" s="114"/>
      <c r="E49" s="112"/>
      <c r="F49" s="116"/>
      <c r="G49" s="115"/>
      <c r="H49" s="67">
        <f t="shared" si="5"/>
        <v>0</v>
      </c>
      <c r="I49" s="68"/>
      <c r="J49" s="45">
        <f t="shared" si="6"/>
        <v>0</v>
      </c>
      <c r="K49" s="47">
        <f t="shared" si="7"/>
        <v>0</v>
      </c>
    </row>
    <row r="50" spans="2:11" ht="12.75">
      <c r="B50" s="63">
        <f t="shared" si="4"/>
        <v>0</v>
      </c>
      <c r="C50" s="64">
        <v>40</v>
      </c>
      <c r="D50" s="114"/>
      <c r="E50" s="112"/>
      <c r="F50" s="116"/>
      <c r="G50" s="115"/>
      <c r="H50" s="67">
        <f t="shared" si="5"/>
        <v>0</v>
      </c>
      <c r="I50" s="68"/>
      <c r="J50" s="45">
        <f t="shared" si="6"/>
        <v>0</v>
      </c>
      <c r="K50" s="47">
        <f t="shared" si="7"/>
        <v>0</v>
      </c>
    </row>
    <row r="51" spans="2:11" ht="12.75">
      <c r="B51" s="63">
        <f t="shared" si="4"/>
        <v>0</v>
      </c>
      <c r="C51" s="64">
        <v>41</v>
      </c>
      <c r="D51" s="114"/>
      <c r="E51" s="112"/>
      <c r="F51" s="116"/>
      <c r="G51" s="115"/>
      <c r="H51" s="67">
        <f t="shared" si="5"/>
        <v>0</v>
      </c>
      <c r="I51" s="68"/>
      <c r="J51" s="45">
        <f t="shared" si="6"/>
        <v>0</v>
      </c>
      <c r="K51" s="47">
        <f t="shared" si="7"/>
        <v>0</v>
      </c>
    </row>
    <row r="52" spans="2:11" ht="12.75">
      <c r="B52" s="63">
        <f t="shared" si="4"/>
        <v>0</v>
      </c>
      <c r="C52" s="64">
        <v>42</v>
      </c>
      <c r="D52" s="114"/>
      <c r="E52" s="112"/>
      <c r="F52" s="116"/>
      <c r="G52" s="115"/>
      <c r="H52" s="67">
        <f t="shared" si="5"/>
        <v>0</v>
      </c>
      <c r="I52" s="68"/>
      <c r="J52" s="45">
        <f t="shared" si="6"/>
        <v>0</v>
      </c>
      <c r="K52" s="47">
        <f t="shared" si="7"/>
        <v>0</v>
      </c>
    </row>
    <row r="53" spans="2:11" ht="12.75">
      <c r="B53" s="63">
        <f t="shared" si="4"/>
        <v>0</v>
      </c>
      <c r="C53" s="64">
        <v>43</v>
      </c>
      <c r="D53" s="114"/>
      <c r="E53" s="112"/>
      <c r="F53" s="116"/>
      <c r="G53" s="115"/>
      <c r="H53" s="67">
        <f t="shared" si="5"/>
        <v>0</v>
      </c>
      <c r="I53" s="68"/>
      <c r="J53" s="45">
        <f t="shared" si="6"/>
        <v>0</v>
      </c>
      <c r="K53" s="47">
        <f t="shared" si="7"/>
        <v>0</v>
      </c>
    </row>
    <row r="54" spans="2:11" ht="12.75">
      <c r="B54" s="63">
        <f t="shared" si="4"/>
        <v>0</v>
      </c>
      <c r="C54" s="64">
        <v>44</v>
      </c>
      <c r="D54" s="114"/>
      <c r="E54" s="112"/>
      <c r="F54" s="116"/>
      <c r="G54" s="115"/>
      <c r="H54" s="67">
        <f t="shared" si="5"/>
        <v>0</v>
      </c>
      <c r="I54" s="68"/>
      <c r="J54" s="45">
        <f t="shared" si="6"/>
        <v>0</v>
      </c>
      <c r="K54" s="47">
        <f t="shared" si="7"/>
        <v>0</v>
      </c>
    </row>
    <row r="55" spans="2:11" ht="12.75">
      <c r="B55" s="63">
        <f t="shared" si="4"/>
        <v>0</v>
      </c>
      <c r="C55" s="64">
        <v>45</v>
      </c>
      <c r="D55" s="114"/>
      <c r="E55" s="112"/>
      <c r="F55" s="116"/>
      <c r="G55" s="115"/>
      <c r="H55" s="67">
        <f t="shared" si="5"/>
        <v>0</v>
      </c>
      <c r="I55" s="68"/>
      <c r="J55" s="45">
        <f t="shared" si="6"/>
        <v>0</v>
      </c>
      <c r="K55" s="47">
        <f t="shared" si="7"/>
        <v>0</v>
      </c>
    </row>
    <row r="56" spans="2:11" ht="12.75">
      <c r="B56" s="63">
        <f t="shared" si="4"/>
        <v>0</v>
      </c>
      <c r="C56" s="64">
        <v>46</v>
      </c>
      <c r="D56" s="114"/>
      <c r="E56" s="112"/>
      <c r="F56" s="116"/>
      <c r="G56" s="115"/>
      <c r="H56" s="67">
        <f t="shared" si="5"/>
        <v>0</v>
      </c>
      <c r="I56" s="68"/>
      <c r="J56" s="45">
        <f t="shared" si="6"/>
        <v>0</v>
      </c>
      <c r="K56" s="47">
        <f t="shared" si="7"/>
        <v>0</v>
      </c>
    </row>
    <row r="57" spans="2:11" ht="12.75">
      <c r="B57" s="63">
        <f t="shared" si="4"/>
        <v>0</v>
      </c>
      <c r="C57" s="64">
        <v>47</v>
      </c>
      <c r="D57" s="114"/>
      <c r="E57" s="112"/>
      <c r="F57" s="116"/>
      <c r="G57" s="115"/>
      <c r="H57" s="67">
        <f t="shared" si="5"/>
        <v>0</v>
      </c>
      <c r="I57" s="68"/>
      <c r="J57" s="45">
        <f t="shared" si="6"/>
        <v>0</v>
      </c>
      <c r="K57" s="47">
        <f t="shared" si="7"/>
        <v>0</v>
      </c>
    </row>
    <row r="58" spans="2:11" ht="12.75">
      <c r="B58" s="63">
        <f t="shared" si="4"/>
        <v>0</v>
      </c>
      <c r="C58" s="64">
        <v>48</v>
      </c>
      <c r="D58" s="114"/>
      <c r="E58" s="112"/>
      <c r="F58" s="116"/>
      <c r="G58" s="115"/>
      <c r="H58" s="67">
        <f t="shared" si="5"/>
        <v>0</v>
      </c>
      <c r="I58" s="68"/>
      <c r="J58" s="45">
        <f t="shared" si="6"/>
        <v>0</v>
      </c>
      <c r="K58" s="47">
        <f t="shared" si="7"/>
        <v>0</v>
      </c>
    </row>
    <row r="59" spans="2:11" ht="12.75">
      <c r="B59" s="63">
        <f t="shared" si="4"/>
        <v>0</v>
      </c>
      <c r="C59" s="64">
        <v>49</v>
      </c>
      <c r="D59" s="114"/>
      <c r="E59" s="112"/>
      <c r="F59" s="116"/>
      <c r="G59" s="115"/>
      <c r="H59" s="67">
        <f t="shared" si="5"/>
        <v>0</v>
      </c>
      <c r="I59" s="68"/>
      <c r="J59" s="45">
        <f t="shared" si="6"/>
        <v>0</v>
      </c>
      <c r="K59" s="47">
        <f t="shared" si="7"/>
        <v>0</v>
      </c>
    </row>
    <row r="60" spans="2:11" ht="12.75">
      <c r="B60" s="227">
        <f t="shared" si="4"/>
        <v>0</v>
      </c>
      <c r="C60" s="228">
        <v>50</v>
      </c>
      <c r="D60" s="229"/>
      <c r="E60" s="230"/>
      <c r="F60" s="231"/>
      <c r="G60" s="232"/>
      <c r="H60" s="233">
        <f t="shared" si="5"/>
        <v>0</v>
      </c>
      <c r="I60" s="234"/>
      <c r="J60" s="235">
        <f t="shared" si="6"/>
        <v>0</v>
      </c>
      <c r="K60" s="236">
        <f t="shared" si="7"/>
        <v>0</v>
      </c>
    </row>
    <row r="61" ht="12.75">
      <c r="M61" s="73"/>
    </row>
    <row r="62" ht="12.75" hidden="1"/>
    <row r="63" ht="14.25" customHeight="1"/>
    <row r="64" ht="16.5" customHeight="1"/>
    <row r="65" spans="2:10" ht="16.5" customHeight="1">
      <c r="B65" s="74"/>
      <c r="C65" s="75"/>
      <c r="D65" s="76"/>
      <c r="E65" s="76"/>
      <c r="F65" s="4"/>
      <c r="G65" s="4"/>
      <c r="H65" s="4"/>
      <c r="I65" s="4"/>
      <c r="J65" s="77"/>
    </row>
    <row r="66" spans="2:9" ht="12.75">
      <c r="B66" s="74"/>
      <c r="C66" s="75"/>
      <c r="D66" s="4"/>
      <c r="E66" s="4"/>
      <c r="F66" s="4"/>
      <c r="G66" s="4"/>
      <c r="H66" s="4"/>
      <c r="I66" s="4"/>
    </row>
    <row r="67" spans="2:3" ht="12.75">
      <c r="B67" s="6"/>
      <c r="C67" s="6"/>
    </row>
    <row r="68" spans="2:3" ht="12.75">
      <c r="B68" s="6"/>
      <c r="C68" s="6"/>
    </row>
    <row r="69" spans="2:3" ht="12.75">
      <c r="B69" s="6"/>
      <c r="C69" s="6"/>
    </row>
    <row r="70" spans="2:11" s="78" customFormat="1" ht="17.25" customHeight="1">
      <c r="B70" s="6"/>
      <c r="C70" s="6"/>
      <c r="D70" s="6"/>
      <c r="E70" s="6"/>
      <c r="F70" s="6"/>
      <c r="G70" s="6"/>
      <c r="H70" s="6"/>
      <c r="I70" s="6"/>
      <c r="J70" s="72"/>
      <c r="K70" s="72"/>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row r="119" spans="2:3" ht="12.75">
      <c r="B119" s="6"/>
      <c r="C119" s="6"/>
    </row>
    <row r="120" spans="2:3" ht="12.75">
      <c r="B120" s="6"/>
      <c r="C120" s="6"/>
    </row>
    <row r="121" spans="2:3" ht="12.75">
      <c r="B121" s="6"/>
      <c r="C121" s="6"/>
    </row>
    <row r="122" spans="2:3" ht="12.75">
      <c r="B122" s="6"/>
      <c r="C122" s="6"/>
    </row>
    <row r="123" spans="2:3" ht="12.75">
      <c r="B123" s="6"/>
      <c r="C123" s="6"/>
    </row>
  </sheetData>
  <sheetProtection password="EA64" sheet="1" objects="1" scenarios="1"/>
  <mergeCells count="5">
    <mergeCell ref="B3:D3"/>
    <mergeCell ref="B1:F1"/>
    <mergeCell ref="J2:K2"/>
    <mergeCell ref="G1:J1"/>
    <mergeCell ref="E2:H2"/>
  </mergeCells>
  <printOptions/>
  <pageMargins left="0.41" right="0.26" top="0.4" bottom="0.4" header="0.35" footer="0.3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B1:K38"/>
  <sheetViews>
    <sheetView showGridLines="0" showRowColHeaders="0" showZeros="0" zoomScale="75" zoomScaleNormal="75" workbookViewId="0" topLeftCell="A1">
      <pane xSplit="11" ySplit="7" topLeftCell="L8" activePane="bottomRight" state="frozen"/>
      <selection pane="topLeft" activeCell="A1" sqref="A1"/>
      <selection pane="topRight" activeCell="L1" sqref="L1"/>
      <selection pane="bottomLeft" activeCell="A8" sqref="A8"/>
      <selection pane="bottomRight" activeCell="F42" sqref="F42"/>
    </sheetView>
  </sheetViews>
  <sheetFormatPr defaultColWidth="9.00390625" defaultRowHeight="12.75"/>
  <cols>
    <col min="1" max="1" width="2.125" style="6" customWidth="1"/>
    <col min="2" max="2" width="4.75390625" style="6" customWidth="1"/>
    <col min="3" max="3" width="14.875" style="6" customWidth="1"/>
    <col min="4" max="4" width="9.00390625" style="6" customWidth="1"/>
    <col min="5" max="5" width="44.875" style="6" customWidth="1"/>
    <col min="6" max="6" width="17.875" style="6" customWidth="1"/>
    <col min="7" max="7" width="7.875" style="6" customWidth="1"/>
    <col min="8" max="8" width="6.875" style="6" customWidth="1"/>
    <col min="9" max="9" width="9.00390625" style="6" customWidth="1"/>
    <col min="10" max="10" width="11.125" style="6" customWidth="1"/>
    <col min="11" max="11" width="12.875" style="6" customWidth="1"/>
    <col min="12" max="16384" width="9.00390625" style="6" customWidth="1"/>
  </cols>
  <sheetData>
    <row r="1" spans="7:10" ht="12.75">
      <c r="G1" s="108"/>
      <c r="H1" s="108"/>
      <c r="J1" s="95">
        <f>+G1*I1</f>
        <v>0</v>
      </c>
    </row>
    <row r="2" spans="2:10" ht="15.75">
      <c r="B2" s="71"/>
      <c r="C2" s="79" t="s">
        <v>131</v>
      </c>
      <c r="D2" s="237"/>
      <c r="E2" s="80" t="s">
        <v>69</v>
      </c>
      <c r="H2" s="108"/>
      <c r="I2" s="108" t="s">
        <v>89</v>
      </c>
      <c r="J2" s="109">
        <f>+d</f>
        <v>42044.102828125</v>
      </c>
    </row>
    <row r="3" spans="2:8" ht="15" customHeight="1">
      <c r="B3" s="71"/>
      <c r="D3" s="70" t="s">
        <v>70</v>
      </c>
      <c r="E3" s="81" t="s">
        <v>71</v>
      </c>
      <c r="H3" s="108"/>
    </row>
    <row r="4" spans="2:10" ht="15.75">
      <c r="B4" s="71"/>
      <c r="D4" s="70"/>
      <c r="E4" s="82" t="s">
        <v>72</v>
      </c>
      <c r="H4" s="122" t="s">
        <v>100</v>
      </c>
      <c r="I4" s="6" t="s">
        <v>73</v>
      </c>
      <c r="J4" s="83">
        <f>+J38</f>
        <v>0</v>
      </c>
    </row>
    <row r="5" spans="2:8" ht="15.75" customHeight="1">
      <c r="B5" s="71"/>
      <c r="D5" s="70"/>
      <c r="H5" s="122" t="s">
        <v>101</v>
      </c>
    </row>
    <row r="6" spans="2:8" ht="17.25" customHeight="1">
      <c r="B6" s="71"/>
      <c r="D6" s="70"/>
      <c r="F6" s="70"/>
      <c r="H6" s="122" t="s">
        <v>102</v>
      </c>
    </row>
    <row r="7" spans="2:11" ht="19.5" customHeight="1" thickBot="1">
      <c r="B7" s="84" t="s">
        <v>74</v>
      </c>
      <c r="C7" s="85" t="s">
        <v>27</v>
      </c>
      <c r="D7" s="85" t="s">
        <v>24</v>
      </c>
      <c r="E7" s="86" t="s">
        <v>75</v>
      </c>
      <c r="F7" s="85" t="s">
        <v>76</v>
      </c>
      <c r="G7" s="87" t="s">
        <v>77</v>
      </c>
      <c r="H7" s="85" t="s">
        <v>78</v>
      </c>
      <c r="I7" s="86" t="s">
        <v>79</v>
      </c>
      <c r="J7" s="85" t="s">
        <v>80</v>
      </c>
      <c r="K7" s="85" t="s">
        <v>81</v>
      </c>
    </row>
    <row r="8" spans="2:11" ht="16.5" customHeight="1" thickTop="1">
      <c r="B8" s="88">
        <v>1</v>
      </c>
      <c r="C8" s="89"/>
      <c r="D8" s="90"/>
      <c r="E8" s="91"/>
      <c r="F8" s="92"/>
      <c r="G8" s="93"/>
      <c r="H8" s="121"/>
      <c r="I8" s="94"/>
      <c r="J8" s="95">
        <f>+G8*I8</f>
        <v>0</v>
      </c>
      <c r="K8" s="96"/>
    </row>
    <row r="9" spans="2:11" ht="12.75">
      <c r="B9" s="97">
        <v>2</v>
      </c>
      <c r="C9" s="89"/>
      <c r="D9" s="98"/>
      <c r="E9" s="91"/>
      <c r="F9" s="92"/>
      <c r="G9" s="93">
        <v>1</v>
      </c>
      <c r="H9" s="121"/>
      <c r="I9" s="94"/>
      <c r="J9" s="95">
        <f aca="true" t="shared" si="0" ref="J9:J37">+G9*I9</f>
        <v>0</v>
      </c>
      <c r="K9" s="96"/>
    </row>
    <row r="10" spans="2:11" ht="12.75">
      <c r="B10" s="97">
        <v>3</v>
      </c>
      <c r="C10" s="89"/>
      <c r="D10" s="98"/>
      <c r="E10" s="91"/>
      <c r="F10" s="99"/>
      <c r="G10" s="93"/>
      <c r="H10" s="121"/>
      <c r="I10" s="94"/>
      <c r="J10" s="95">
        <f t="shared" si="0"/>
        <v>0</v>
      </c>
      <c r="K10" s="96"/>
    </row>
    <row r="11" spans="2:11" ht="12.75">
      <c r="B11" s="97">
        <v>4</v>
      </c>
      <c r="C11" s="89"/>
      <c r="D11" s="98"/>
      <c r="E11" s="91"/>
      <c r="F11" s="99"/>
      <c r="G11" s="93">
        <v>1</v>
      </c>
      <c r="H11" s="121"/>
      <c r="I11" s="94"/>
      <c r="J11" s="95">
        <f t="shared" si="0"/>
        <v>0</v>
      </c>
      <c r="K11" s="96"/>
    </row>
    <row r="12" spans="2:11" ht="12.75">
      <c r="B12" s="97">
        <v>5</v>
      </c>
      <c r="C12" s="89"/>
      <c r="D12" s="98"/>
      <c r="E12" s="91"/>
      <c r="F12" s="99"/>
      <c r="G12" s="93">
        <v>1</v>
      </c>
      <c r="H12" s="121"/>
      <c r="I12" s="94"/>
      <c r="J12" s="95">
        <f t="shared" si="0"/>
        <v>0</v>
      </c>
      <c r="K12" s="96"/>
    </row>
    <row r="13" spans="2:11" ht="12.75">
      <c r="B13" s="97">
        <v>6</v>
      </c>
      <c r="C13" s="89"/>
      <c r="D13" s="98"/>
      <c r="E13" s="91"/>
      <c r="F13" s="99"/>
      <c r="G13" s="93">
        <v>1</v>
      </c>
      <c r="H13" s="121"/>
      <c r="I13" s="94"/>
      <c r="J13" s="95">
        <f t="shared" si="0"/>
        <v>0</v>
      </c>
      <c r="K13" s="96"/>
    </row>
    <row r="14" spans="2:11" ht="12.75">
      <c r="B14" s="97">
        <v>7</v>
      </c>
      <c r="C14" s="89"/>
      <c r="D14" s="98"/>
      <c r="E14" s="91"/>
      <c r="F14" s="99"/>
      <c r="G14" s="93">
        <v>1</v>
      </c>
      <c r="H14" s="121"/>
      <c r="I14" s="94"/>
      <c r="J14" s="95">
        <f t="shared" si="0"/>
        <v>0</v>
      </c>
      <c r="K14" s="96"/>
    </row>
    <row r="15" spans="2:11" ht="12.75">
      <c r="B15" s="97">
        <v>8</v>
      </c>
      <c r="C15" s="89"/>
      <c r="D15" s="98"/>
      <c r="E15" s="91"/>
      <c r="F15" s="99"/>
      <c r="G15" s="93">
        <v>1</v>
      </c>
      <c r="H15" s="121"/>
      <c r="I15" s="94"/>
      <c r="J15" s="95">
        <f t="shared" si="0"/>
        <v>0</v>
      </c>
      <c r="K15" s="96"/>
    </row>
    <row r="16" spans="2:11" ht="12.75">
      <c r="B16" s="97">
        <v>9</v>
      </c>
      <c r="C16" s="89"/>
      <c r="D16" s="98"/>
      <c r="E16" s="91"/>
      <c r="F16" s="99"/>
      <c r="G16" s="93">
        <v>1</v>
      </c>
      <c r="H16" s="121"/>
      <c r="I16" s="94"/>
      <c r="J16" s="95">
        <f t="shared" si="0"/>
        <v>0</v>
      </c>
      <c r="K16" s="96"/>
    </row>
    <row r="17" spans="2:11" ht="12.75">
      <c r="B17" s="97">
        <v>10</v>
      </c>
      <c r="C17" s="89"/>
      <c r="D17" s="98"/>
      <c r="E17" s="91"/>
      <c r="F17" s="99"/>
      <c r="G17" s="93">
        <v>1</v>
      </c>
      <c r="H17" s="121"/>
      <c r="I17" s="94"/>
      <c r="J17" s="95">
        <f t="shared" si="0"/>
        <v>0</v>
      </c>
      <c r="K17" s="96"/>
    </row>
    <row r="18" spans="2:11" ht="12.75">
      <c r="B18" s="97">
        <v>11</v>
      </c>
      <c r="C18" s="89"/>
      <c r="D18" s="98"/>
      <c r="E18" s="91"/>
      <c r="F18" s="99"/>
      <c r="G18" s="93">
        <v>1</v>
      </c>
      <c r="H18" s="121"/>
      <c r="I18" s="94"/>
      <c r="J18" s="95">
        <f t="shared" si="0"/>
        <v>0</v>
      </c>
      <c r="K18" s="96"/>
    </row>
    <row r="19" spans="2:11" ht="12.75">
      <c r="B19" s="97">
        <v>12</v>
      </c>
      <c r="C19" s="89"/>
      <c r="D19" s="98"/>
      <c r="E19" s="91"/>
      <c r="F19" s="99"/>
      <c r="G19" s="93">
        <v>1</v>
      </c>
      <c r="H19" s="121"/>
      <c r="I19" s="94"/>
      <c r="J19" s="95">
        <f t="shared" si="0"/>
        <v>0</v>
      </c>
      <c r="K19" s="96"/>
    </row>
    <row r="20" spans="2:11" ht="12.75">
      <c r="B20" s="97">
        <v>13</v>
      </c>
      <c r="C20" s="89"/>
      <c r="D20" s="98"/>
      <c r="E20" s="91"/>
      <c r="F20" s="99"/>
      <c r="G20" s="93">
        <v>1</v>
      </c>
      <c r="H20" s="121"/>
      <c r="I20" s="94"/>
      <c r="J20" s="95">
        <f t="shared" si="0"/>
        <v>0</v>
      </c>
      <c r="K20" s="96"/>
    </row>
    <row r="21" spans="2:11" ht="12.75">
      <c r="B21" s="97">
        <v>14</v>
      </c>
      <c r="C21" s="89"/>
      <c r="D21" s="98"/>
      <c r="E21" s="91"/>
      <c r="F21" s="99"/>
      <c r="G21" s="93">
        <v>1</v>
      </c>
      <c r="H21" s="121"/>
      <c r="I21" s="94"/>
      <c r="J21" s="95">
        <f t="shared" si="0"/>
        <v>0</v>
      </c>
      <c r="K21" s="96"/>
    </row>
    <row r="22" spans="2:11" ht="12.75">
      <c r="B22" s="97">
        <v>15</v>
      </c>
      <c r="C22" s="89"/>
      <c r="D22" s="98"/>
      <c r="E22" s="91"/>
      <c r="F22" s="99"/>
      <c r="G22" s="93">
        <v>1</v>
      </c>
      <c r="H22" s="121"/>
      <c r="I22" s="94"/>
      <c r="J22" s="95">
        <f t="shared" si="0"/>
        <v>0</v>
      </c>
      <c r="K22" s="96"/>
    </row>
    <row r="23" spans="2:11" ht="12.75">
      <c r="B23" s="97">
        <v>16</v>
      </c>
      <c r="C23" s="89"/>
      <c r="D23" s="98"/>
      <c r="E23" s="91"/>
      <c r="F23" s="99"/>
      <c r="G23" s="93">
        <v>1</v>
      </c>
      <c r="H23" s="121"/>
      <c r="I23" s="94"/>
      <c r="J23" s="95">
        <f t="shared" si="0"/>
        <v>0</v>
      </c>
      <c r="K23" s="96"/>
    </row>
    <row r="24" spans="2:11" ht="12.75">
      <c r="B24" s="97">
        <v>17</v>
      </c>
      <c r="C24" s="89"/>
      <c r="D24" s="98"/>
      <c r="E24" s="91"/>
      <c r="F24" s="99"/>
      <c r="G24" s="93">
        <v>1</v>
      </c>
      <c r="H24" s="121"/>
      <c r="I24" s="94"/>
      <c r="J24" s="95">
        <f t="shared" si="0"/>
        <v>0</v>
      </c>
      <c r="K24" s="96"/>
    </row>
    <row r="25" spans="2:11" ht="12.75">
      <c r="B25" s="97">
        <v>18</v>
      </c>
      <c r="C25" s="89"/>
      <c r="D25" s="98"/>
      <c r="E25" s="91"/>
      <c r="F25" s="99"/>
      <c r="G25" s="93">
        <v>1</v>
      </c>
      <c r="H25" s="121"/>
      <c r="I25" s="94"/>
      <c r="J25" s="95">
        <f t="shared" si="0"/>
        <v>0</v>
      </c>
      <c r="K25" s="96"/>
    </row>
    <row r="26" spans="2:11" ht="12.75">
      <c r="B26" s="97">
        <v>19</v>
      </c>
      <c r="C26" s="89"/>
      <c r="D26" s="98"/>
      <c r="E26" s="91"/>
      <c r="F26" s="99"/>
      <c r="G26" s="93">
        <v>1</v>
      </c>
      <c r="H26" s="121"/>
      <c r="I26" s="94"/>
      <c r="J26" s="95">
        <f t="shared" si="0"/>
        <v>0</v>
      </c>
      <c r="K26" s="96"/>
    </row>
    <row r="27" spans="2:11" ht="12.75">
      <c r="B27" s="97">
        <v>20</v>
      </c>
      <c r="C27" s="89"/>
      <c r="D27" s="98"/>
      <c r="E27" s="91"/>
      <c r="F27" s="99"/>
      <c r="G27" s="93">
        <v>1</v>
      </c>
      <c r="H27" s="121"/>
      <c r="I27" s="94"/>
      <c r="J27" s="95">
        <f t="shared" si="0"/>
        <v>0</v>
      </c>
      <c r="K27" s="96"/>
    </row>
    <row r="28" spans="2:11" ht="12.75">
      <c r="B28" s="97">
        <v>21</v>
      </c>
      <c r="C28" s="89"/>
      <c r="D28" s="98"/>
      <c r="E28" s="91"/>
      <c r="F28" s="99"/>
      <c r="G28" s="93">
        <v>1</v>
      </c>
      <c r="H28" s="121"/>
      <c r="I28" s="94"/>
      <c r="J28" s="95">
        <f t="shared" si="0"/>
        <v>0</v>
      </c>
      <c r="K28" s="96"/>
    </row>
    <row r="29" spans="2:11" ht="12.75">
      <c r="B29" s="97">
        <v>22</v>
      </c>
      <c r="C29" s="89"/>
      <c r="D29" s="98"/>
      <c r="E29" s="91"/>
      <c r="F29" s="99"/>
      <c r="G29" s="93">
        <v>1</v>
      </c>
      <c r="H29" s="121"/>
      <c r="I29" s="94"/>
      <c r="J29" s="95">
        <f t="shared" si="0"/>
        <v>0</v>
      </c>
      <c r="K29" s="96"/>
    </row>
    <row r="30" spans="2:11" ht="12.75">
      <c r="B30" s="97">
        <v>23</v>
      </c>
      <c r="C30" s="89"/>
      <c r="D30" s="98"/>
      <c r="E30" s="91"/>
      <c r="F30" s="99"/>
      <c r="G30" s="93">
        <v>1</v>
      </c>
      <c r="H30" s="121"/>
      <c r="I30" s="94"/>
      <c r="J30" s="95">
        <f t="shared" si="0"/>
        <v>0</v>
      </c>
      <c r="K30" s="96"/>
    </row>
    <row r="31" spans="2:11" ht="12.75">
      <c r="B31" s="97">
        <v>24</v>
      </c>
      <c r="C31" s="89"/>
      <c r="D31" s="98"/>
      <c r="E31" s="91"/>
      <c r="F31" s="99"/>
      <c r="G31" s="93">
        <v>1</v>
      </c>
      <c r="H31" s="121"/>
      <c r="I31" s="94"/>
      <c r="J31" s="95">
        <f t="shared" si="0"/>
        <v>0</v>
      </c>
      <c r="K31" s="96"/>
    </row>
    <row r="32" spans="2:11" ht="12.75">
      <c r="B32" s="97">
        <v>25</v>
      </c>
      <c r="C32" s="89"/>
      <c r="D32" s="98"/>
      <c r="E32" s="91"/>
      <c r="F32" s="99"/>
      <c r="G32" s="93">
        <v>1</v>
      </c>
      <c r="H32" s="121"/>
      <c r="I32" s="94"/>
      <c r="J32" s="95">
        <f t="shared" si="0"/>
        <v>0</v>
      </c>
      <c r="K32" s="96"/>
    </row>
    <row r="33" spans="2:11" ht="12.75">
      <c r="B33" s="97">
        <v>26</v>
      </c>
      <c r="C33" s="89"/>
      <c r="D33" s="98"/>
      <c r="E33" s="91"/>
      <c r="F33" s="99"/>
      <c r="G33" s="93">
        <v>1</v>
      </c>
      <c r="H33" s="121"/>
      <c r="I33" s="94"/>
      <c r="J33" s="95">
        <f t="shared" si="0"/>
        <v>0</v>
      </c>
      <c r="K33" s="96"/>
    </row>
    <row r="34" spans="2:11" ht="12.75">
      <c r="B34" s="97">
        <v>27</v>
      </c>
      <c r="C34" s="89"/>
      <c r="D34" s="98"/>
      <c r="E34" s="91"/>
      <c r="F34" s="99"/>
      <c r="G34" s="93">
        <v>1</v>
      </c>
      <c r="H34" s="121"/>
      <c r="I34" s="94"/>
      <c r="J34" s="95">
        <f t="shared" si="0"/>
        <v>0</v>
      </c>
      <c r="K34" s="96"/>
    </row>
    <row r="35" spans="2:11" ht="12.75">
      <c r="B35" s="97">
        <v>28</v>
      </c>
      <c r="C35" s="89"/>
      <c r="D35" s="98"/>
      <c r="E35" s="91"/>
      <c r="F35" s="99"/>
      <c r="G35" s="93">
        <v>1</v>
      </c>
      <c r="H35" s="121"/>
      <c r="I35" s="94"/>
      <c r="J35" s="95">
        <f t="shared" si="0"/>
        <v>0</v>
      </c>
      <c r="K35" s="96"/>
    </row>
    <row r="36" spans="2:11" ht="12.75">
      <c r="B36" s="97">
        <v>29</v>
      </c>
      <c r="C36" s="89"/>
      <c r="D36" s="98"/>
      <c r="E36" s="91"/>
      <c r="F36" s="99"/>
      <c r="G36" s="93">
        <v>1</v>
      </c>
      <c r="H36" s="121"/>
      <c r="I36" s="94"/>
      <c r="J36" s="95">
        <f t="shared" si="0"/>
        <v>0</v>
      </c>
      <c r="K36" s="96"/>
    </row>
    <row r="37" spans="2:11" ht="13.5" thickBot="1">
      <c r="B37" s="97">
        <v>30</v>
      </c>
      <c r="C37" s="89"/>
      <c r="D37" s="98"/>
      <c r="E37" s="91"/>
      <c r="F37" s="99"/>
      <c r="G37" s="93">
        <v>1</v>
      </c>
      <c r="H37" s="121"/>
      <c r="I37" s="94"/>
      <c r="J37" s="95">
        <f t="shared" si="0"/>
        <v>0</v>
      </c>
      <c r="K37" s="96"/>
    </row>
    <row r="38" spans="2:11" ht="16.5" customHeight="1">
      <c r="B38" s="100"/>
      <c r="C38" s="123" t="s">
        <v>199</v>
      </c>
      <c r="D38" s="102"/>
      <c r="E38" s="101"/>
      <c r="F38" s="103"/>
      <c r="G38" s="104"/>
      <c r="H38" s="104"/>
      <c r="I38" s="105" t="s">
        <v>82</v>
      </c>
      <c r="J38" s="106">
        <f>SUM(J8:J37)</f>
        <v>0</v>
      </c>
      <c r="K38" s="107"/>
    </row>
  </sheetData>
  <sheetProtection password="EA64" sheet="1" objects="1" scenarios="1"/>
  <conditionalFormatting sqref="G8:G37">
    <cfRule type="cellIs" priority="1" dxfId="1" operator="equal" stopIfTrue="1">
      <formula>1</formula>
    </cfRule>
  </conditionalFormatting>
  <printOptions/>
  <pageMargins left="0.48" right="0.49" top="0.56" bottom="0.58"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
  <dimension ref="A1:G65"/>
  <sheetViews>
    <sheetView showGridLines="0" showRowColHeaders="0" view="pageBreakPreview" zoomScale="75" zoomScaleNormal="90" zoomScaleSheetLayoutView="75" workbookViewId="0" topLeftCell="A1">
      <selection activeCell="B8" sqref="B8:D8"/>
    </sheetView>
  </sheetViews>
  <sheetFormatPr defaultColWidth="9.00390625" defaultRowHeight="12.75"/>
  <cols>
    <col min="1" max="1" width="3.25390625" style="1" customWidth="1"/>
    <col min="2" max="2" width="35.25390625" style="1" customWidth="1"/>
    <col min="3" max="3" width="23.25390625" style="1" customWidth="1"/>
    <col min="4" max="4" width="15.125" style="1" customWidth="1"/>
    <col min="5" max="5" width="10.00390625" style="1" customWidth="1"/>
    <col min="6" max="6" width="25.125" style="1" customWidth="1"/>
    <col min="7" max="7" width="10.00390625" style="1" customWidth="1"/>
    <col min="8" max="16384" width="9.125" style="1" customWidth="1"/>
  </cols>
  <sheetData>
    <row r="1" spans="1:7" ht="15.75">
      <c r="A1" s="238" t="s">
        <v>132</v>
      </c>
      <c r="B1" s="281" t="s">
        <v>150</v>
      </c>
      <c r="C1" s="281" t="s">
        <v>151</v>
      </c>
      <c r="D1" s="282" t="s">
        <v>148</v>
      </c>
      <c r="E1" s="239"/>
      <c r="F1" s="244"/>
      <c r="G1" s="162"/>
    </row>
    <row r="2" spans="1:7" ht="15.75">
      <c r="A2" s="239"/>
      <c r="B2" s="249" t="s">
        <v>204</v>
      </c>
      <c r="C2" s="247" t="s">
        <v>203</v>
      </c>
      <c r="D2" s="163" t="s">
        <v>206</v>
      </c>
      <c r="E2" s="242" t="s">
        <v>129</v>
      </c>
      <c r="F2" s="254" t="s">
        <v>200</v>
      </c>
      <c r="G2" s="162"/>
    </row>
    <row r="3" spans="1:7" ht="15.75">
      <c r="A3" s="239"/>
      <c r="B3" s="241" t="s">
        <v>115</v>
      </c>
      <c r="C3" s="248" t="s">
        <v>201</v>
      </c>
      <c r="D3" s="196" t="s">
        <v>175</v>
      </c>
      <c r="E3" s="243" t="s">
        <v>116</v>
      </c>
      <c r="F3" s="276" t="s">
        <v>209</v>
      </c>
      <c r="G3" s="162"/>
    </row>
    <row r="4" spans="1:7" ht="15.75">
      <c r="A4" s="240" t="s">
        <v>13</v>
      </c>
      <c r="B4" s="275" t="s">
        <v>202</v>
      </c>
      <c r="C4" s="3" t="s">
        <v>205</v>
      </c>
      <c r="D4" s="163" t="s">
        <v>207</v>
      </c>
      <c r="E4" s="255" t="s">
        <v>129</v>
      </c>
      <c r="F4" s="254" t="s">
        <v>208</v>
      </c>
      <c r="G4" s="162"/>
    </row>
    <row r="5" spans="1:7" ht="15.75">
      <c r="A5" s="239"/>
      <c r="B5" s="239"/>
      <c r="C5" s="239" t="s">
        <v>161</v>
      </c>
      <c r="D5" s="331" t="s">
        <v>158</v>
      </c>
      <c r="E5" s="331"/>
      <c r="F5" s="254" t="s">
        <v>210</v>
      </c>
      <c r="G5" s="162"/>
    </row>
    <row r="6" spans="1:7" ht="15">
      <c r="A6" s="239"/>
      <c r="B6" s="239" t="s">
        <v>121</v>
      </c>
      <c r="C6" s="239"/>
      <c r="D6" s="239"/>
      <c r="E6" s="239"/>
      <c r="F6" s="245"/>
      <c r="G6" s="162"/>
    </row>
    <row r="7" spans="1:7" ht="15.75">
      <c r="A7" s="239"/>
      <c r="B7" s="246"/>
      <c r="C7" s="277" t="s">
        <v>120</v>
      </c>
      <c r="D7" s="164" t="s">
        <v>176</v>
      </c>
      <c r="E7" s="239"/>
      <c r="F7" s="164" t="s">
        <v>207</v>
      </c>
      <c r="G7" s="162"/>
    </row>
    <row r="8" spans="1:6" ht="15.75">
      <c r="A8" s="239"/>
      <c r="B8" s="332" t="s">
        <v>215</v>
      </c>
      <c r="C8" s="332"/>
      <c r="D8" s="332"/>
      <c r="E8" s="239"/>
      <c r="F8" s="210">
        <v>40251</v>
      </c>
    </row>
    <row r="9" spans="1:7" ht="15.75">
      <c r="A9" s="239"/>
      <c r="B9" s="332" t="s">
        <v>209</v>
      </c>
      <c r="C9" s="332"/>
      <c r="D9" s="332"/>
      <c r="E9" s="239"/>
      <c r="F9" s="239"/>
      <c r="G9" s="162"/>
    </row>
    <row r="10" spans="1:7" ht="15" customHeight="1">
      <c r="A10" s="239"/>
      <c r="B10" s="239"/>
      <c r="C10" s="239"/>
      <c r="D10" s="239"/>
      <c r="E10" s="239"/>
      <c r="F10" s="239"/>
      <c r="G10" s="162"/>
    </row>
    <row r="11" spans="1:7" ht="15">
      <c r="A11" s="278"/>
      <c r="B11" s="279"/>
      <c r="C11" s="279"/>
      <c r="D11" s="279"/>
      <c r="E11" s="279"/>
      <c r="F11" s="279"/>
      <c r="G11" s="162"/>
    </row>
    <row r="12" spans="1:7" ht="15">
      <c r="A12" s="162"/>
      <c r="B12" s="279"/>
      <c r="C12" s="280" t="s">
        <v>14</v>
      </c>
      <c r="D12" s="279"/>
      <c r="E12" s="279"/>
      <c r="F12" s="279"/>
      <c r="G12" s="162"/>
    </row>
    <row r="13" spans="2:6" s="2" customFormat="1" ht="15">
      <c r="B13" s="279"/>
      <c r="C13" s="279"/>
      <c r="D13" s="279"/>
      <c r="E13" s="279"/>
      <c r="F13" s="279"/>
    </row>
    <row r="14" spans="2:6" s="2" customFormat="1" ht="15.75">
      <c r="B14" s="2" t="s">
        <v>160</v>
      </c>
      <c r="D14" s="283" t="s">
        <v>211</v>
      </c>
      <c r="E14" s="284" t="s">
        <v>147</v>
      </c>
      <c r="F14" s="285" t="s">
        <v>212</v>
      </c>
    </row>
    <row r="15" s="2" customFormat="1" ht="15">
      <c r="B15" s="2" t="s">
        <v>213</v>
      </c>
    </row>
    <row r="16" s="2" customFormat="1" ht="15"/>
    <row r="17" s="2" customFormat="1" ht="15">
      <c r="B17" s="2" t="s">
        <v>165</v>
      </c>
    </row>
    <row r="18" s="2" customFormat="1" ht="15">
      <c r="B18" s="2" t="s">
        <v>133</v>
      </c>
    </row>
    <row r="19" s="2" customFormat="1" ht="15">
      <c r="B19" s="2" t="s">
        <v>166</v>
      </c>
    </row>
    <row r="20" s="2" customFormat="1" ht="15">
      <c r="B20" s="2" t="s">
        <v>167</v>
      </c>
    </row>
    <row r="21" s="2" customFormat="1" ht="15"/>
    <row r="22" s="2" customFormat="1" ht="15">
      <c r="C22" s="284" t="s">
        <v>15</v>
      </c>
    </row>
    <row r="23" s="2" customFormat="1" ht="15"/>
    <row r="24" s="2" customFormat="1" ht="15">
      <c r="B24" s="2" t="s">
        <v>162</v>
      </c>
    </row>
    <row r="25" s="2" customFormat="1" ht="15">
      <c r="B25" s="2" t="s">
        <v>134</v>
      </c>
    </row>
    <row r="26" s="2" customFormat="1" ht="15">
      <c r="B26" s="2" t="s">
        <v>168</v>
      </c>
    </row>
    <row r="27" s="2" customFormat="1" ht="15">
      <c r="B27" s="2" t="s">
        <v>169</v>
      </c>
    </row>
    <row r="28" s="2" customFormat="1" ht="15">
      <c r="B28" s="2" t="s">
        <v>135</v>
      </c>
    </row>
    <row r="29" s="2" customFormat="1" ht="15"/>
    <row r="30" s="2" customFormat="1" ht="15">
      <c r="C30" s="284" t="s">
        <v>16</v>
      </c>
    </row>
    <row r="31" s="2" customFormat="1" ht="15"/>
    <row r="32" s="2" customFormat="1" ht="15">
      <c r="B32" s="2" t="s">
        <v>170</v>
      </c>
    </row>
    <row r="33" s="2" customFormat="1" ht="15">
      <c r="B33" s="2" t="s">
        <v>171</v>
      </c>
    </row>
    <row r="34" s="2" customFormat="1" ht="15">
      <c r="B34" s="2" t="s">
        <v>163</v>
      </c>
    </row>
    <row r="35" s="2" customFormat="1" ht="15">
      <c r="B35" s="2" t="s">
        <v>142</v>
      </c>
    </row>
    <row r="36" s="2" customFormat="1" ht="15">
      <c r="B36" s="2" t="s">
        <v>136</v>
      </c>
    </row>
    <row r="37" s="2" customFormat="1" ht="15">
      <c r="C37" s="284" t="s">
        <v>17</v>
      </c>
    </row>
    <row r="38" s="2" customFormat="1" ht="15"/>
    <row r="39" spans="2:6" s="2" customFormat="1" ht="15.75">
      <c r="B39" s="2" t="s">
        <v>146</v>
      </c>
      <c r="D39" s="286">
        <v>12000</v>
      </c>
      <c r="E39" s="2" t="s">
        <v>137</v>
      </c>
      <c r="F39" s="2" t="s">
        <v>138</v>
      </c>
    </row>
    <row r="40" spans="2:4" s="2" customFormat="1" ht="15.75">
      <c r="B40" s="2" t="s">
        <v>172</v>
      </c>
      <c r="D40" s="3"/>
    </row>
    <row r="41" s="2" customFormat="1" ht="15">
      <c r="B41" s="2" t="s">
        <v>139</v>
      </c>
    </row>
    <row r="42" s="2" customFormat="1" ht="15">
      <c r="B42" s="2" t="s">
        <v>140</v>
      </c>
    </row>
    <row r="43" s="2" customFormat="1" ht="15"/>
    <row r="44" s="2" customFormat="1" ht="15">
      <c r="C44" s="284" t="s">
        <v>141</v>
      </c>
    </row>
    <row r="45" s="2" customFormat="1" ht="15"/>
    <row r="46" s="2" customFormat="1" ht="15">
      <c r="B46" s="2" t="s">
        <v>144</v>
      </c>
    </row>
    <row r="47" s="2" customFormat="1" ht="15">
      <c r="B47" s="2" t="s">
        <v>143</v>
      </c>
    </row>
    <row r="48" spans="2:6" ht="15">
      <c r="B48" s="2" t="s">
        <v>145</v>
      </c>
      <c r="C48" s="2"/>
      <c r="D48" s="2"/>
      <c r="E48" s="2"/>
      <c r="F48" s="2"/>
    </row>
    <row r="49" spans="2:6" ht="15">
      <c r="B49" s="2" t="s">
        <v>173</v>
      </c>
      <c r="C49" s="2"/>
      <c r="D49" s="2"/>
      <c r="E49" s="2"/>
      <c r="F49" s="2"/>
    </row>
    <row r="50" spans="2:6" ht="15">
      <c r="B50" s="2" t="s">
        <v>174</v>
      </c>
      <c r="C50" s="2"/>
      <c r="D50" s="2"/>
      <c r="E50" s="2"/>
      <c r="F50" s="2"/>
    </row>
    <row r="51" spans="2:6" ht="15">
      <c r="B51" s="2"/>
      <c r="C51" s="284" t="s">
        <v>19</v>
      </c>
      <c r="D51" s="2"/>
      <c r="E51" s="2"/>
      <c r="F51" s="2"/>
    </row>
    <row r="52" spans="2:6" ht="15">
      <c r="B52" s="2"/>
      <c r="C52" s="2"/>
      <c r="D52" s="2"/>
      <c r="E52" s="2"/>
      <c r="F52" s="2"/>
    </row>
    <row r="53" spans="2:6" ht="15">
      <c r="B53" s="2" t="str">
        <f>"Eventualne sporove koje stranke ne bi mogle riješiti sporazumno, rješavat će nadležni sud  "&amp;D4</f>
        <v>Eventualne sporove koje stranke ne bi mogle riješiti sporazumno, rješavat će nadležni sud  Mala Kala</v>
      </c>
      <c r="C53" s="2"/>
      <c r="D53" s="2"/>
      <c r="E53" s="2"/>
      <c r="F53" s="2"/>
    </row>
    <row r="54" spans="2:6" ht="15">
      <c r="B54" s="2"/>
      <c r="C54" s="2"/>
      <c r="D54" s="2"/>
      <c r="E54" s="2"/>
      <c r="F54" s="2"/>
    </row>
    <row r="55" spans="2:6" ht="15.75">
      <c r="B55" s="284" t="str">
        <f>"         za  "&amp;B2</f>
        <v>         za  Pćelarska zadruga MAJA</v>
      </c>
      <c r="C55" s="287"/>
      <c r="D55" s="288"/>
      <c r="E55" s="2"/>
      <c r="F55" s="284" t="s">
        <v>164</v>
      </c>
    </row>
    <row r="56" spans="2:6" ht="15">
      <c r="B56" s="2"/>
      <c r="C56" s="2"/>
      <c r="D56" s="2"/>
      <c r="E56" s="2"/>
      <c r="F56" s="2"/>
    </row>
    <row r="57" spans="2:6" ht="15">
      <c r="B57" s="2"/>
      <c r="C57" s="2"/>
      <c r="D57" s="2"/>
      <c r="E57" s="2"/>
      <c r="F57" s="2"/>
    </row>
    <row r="58" spans="2:6" ht="15">
      <c r="B58" s="284" t="s">
        <v>22</v>
      </c>
      <c r="C58" s="2"/>
      <c r="D58" s="284"/>
      <c r="E58" s="2"/>
      <c r="F58" s="284" t="s">
        <v>23</v>
      </c>
    </row>
    <row r="59" spans="2:6" ht="15">
      <c r="B59" s="284" t="str">
        <f>+C3</f>
        <v>Paja Patak</v>
      </c>
      <c r="C59" s="2"/>
      <c r="D59" s="2"/>
      <c r="E59" s="2"/>
      <c r="F59" s="284" t="str">
        <f>+B4</f>
        <v>Miki Maus</v>
      </c>
    </row>
    <row r="60" spans="2:6" ht="15">
      <c r="B60" s="2"/>
      <c r="C60" s="2"/>
      <c r="D60" s="2"/>
      <c r="E60" s="2"/>
      <c r="F60" s="2"/>
    </row>
    <row r="61" spans="2:6" ht="15">
      <c r="B61" s="2"/>
      <c r="C61" s="2"/>
      <c r="D61" s="2"/>
      <c r="E61" s="2"/>
      <c r="F61" s="2"/>
    </row>
    <row r="62" spans="2:6" ht="15">
      <c r="B62" s="2"/>
      <c r="C62" s="2"/>
      <c r="D62" s="2"/>
      <c r="E62" s="2"/>
      <c r="F62" s="2"/>
    </row>
    <row r="63" spans="2:6" ht="15">
      <c r="B63" s="2"/>
      <c r="C63" s="2"/>
      <c r="D63" s="2"/>
      <c r="E63" s="2"/>
      <c r="F63" s="2"/>
    </row>
    <row r="64" spans="2:6" ht="15">
      <c r="B64" s="2"/>
      <c r="C64" s="2"/>
      <c r="D64" s="2"/>
      <c r="E64" s="2"/>
      <c r="F64" s="2"/>
    </row>
    <row r="65" spans="2:6" ht="15">
      <c r="B65" s="2"/>
      <c r="C65" s="2"/>
      <c r="D65" s="2"/>
      <c r="E65" s="2"/>
      <c r="F65" s="2"/>
    </row>
  </sheetData>
  <sheetProtection password="EA64" sheet="1" objects="1" scenarios="1"/>
  <mergeCells count="3">
    <mergeCell ref="D5:E5"/>
    <mergeCell ref="B9:D9"/>
    <mergeCell ref="B8:D8"/>
  </mergeCells>
  <printOptions/>
  <pageMargins left="0.64" right="0.3" top="0.48" bottom="0.46" header="0.37" footer="0.26"/>
  <pageSetup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Febo</dc:creator>
  <cp:keywords/>
  <dc:description/>
  <cp:lastModifiedBy>Bela</cp:lastModifiedBy>
  <cp:lastPrinted>2010-04-25T18:21:56Z</cp:lastPrinted>
  <dcterms:created xsi:type="dcterms:W3CDTF">2005-07-26T21:21:50Z</dcterms:created>
  <dcterms:modified xsi:type="dcterms:W3CDTF">2015-02-09T01:28:22Z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